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s180\AbaNiroo\بازرسی\1404\انرژی های تجدید پذیر (ساتبا)\مدارک مشاوران خورشیدی\"/>
    </mc:Choice>
  </mc:AlternateContent>
  <xr:revisionPtr revIDLastSave="0" documentId="13_ncr:1_{B1D51273-E1D1-43DF-9BA3-39A7334A12FC}" xr6:coauthVersionLast="47" xr6:coauthVersionMax="47" xr10:uidLastSave="{00000000-0000-0000-0000-000000000000}"/>
  <bookViews>
    <workbookView xWindow="-120" yWindow="-120" windowWidth="21840" windowHeight="13140" firstSheet="2" activeTab="2" xr2:uid="{00000000-000D-0000-FFFF-FFFF00000000}"/>
  </bookViews>
  <sheets>
    <sheet name="اطلاعات پایه" sheetId="21" state="veryHidden" r:id="rId1"/>
    <sheet name="اطلاعات" sheetId="26" state="hidden" r:id="rId2"/>
    <sheet name="امتیاز کل" sheetId="1" r:id="rId3"/>
    <sheet name="اطلاعات ثبتی شرکت" sheetId="24" r:id="rId4"/>
    <sheet name="تجربه سابقه اجرایی" sheetId="20" r:id="rId5"/>
    <sheet name="امتیاز  کارفرما" sheetId="4" r:id="rId6"/>
    <sheet name="ساختار سازمانی 1" sheetId="6" r:id="rId7"/>
    <sheet name="ساختار سازمانی 2" sheetId="7" r:id="rId8"/>
    <sheet name=" نظام مدیریت کیفیت" sheetId="8" r:id="rId9"/>
    <sheet name="امتیاز مالی" sheetId="2" r:id="rId10"/>
    <sheet name="امکانات سخت افزاری و نرم افزاری" sheetId="19" r:id="rId11"/>
    <sheet name="همکار خارجی" sheetId="23" r:id="rId12"/>
  </sheets>
  <definedNames>
    <definedName name="_xlnm.Print_Area" localSheetId="9">'امتیاز مالی'!$A$1:$K$9</definedName>
    <definedName name="_xlnm.Print_Area" localSheetId="7">'ساختار سازمانی 2'!$A$1:$G$6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7" l="1"/>
  <c r="E13" i="2" l="1"/>
  <c r="E14" i="2"/>
  <c r="E15" i="2"/>
  <c r="E16" i="2"/>
  <c r="E17" i="2"/>
  <c r="E18" i="2"/>
  <c r="E19" i="2"/>
  <c r="E20" i="2"/>
  <c r="E21" i="2"/>
  <c r="E22" i="2"/>
  <c r="E11" i="26"/>
  <c r="E10" i="26"/>
  <c r="E9" i="26"/>
  <c r="E8" i="26"/>
  <c r="E12" i="26"/>
  <c r="E13" i="26"/>
  <c r="E17" i="26"/>
  <c r="E16" i="26"/>
  <c r="E15" i="26"/>
  <c r="E14" i="26"/>
  <c r="E5" i="2" l="1"/>
  <c r="E6" i="2"/>
  <c r="E7" i="2"/>
  <c r="E7" i="7" l="1"/>
  <c r="O13" i="20"/>
  <c r="O14" i="20"/>
  <c r="O15" i="20"/>
  <c r="O16" i="20"/>
  <c r="O12" i="20"/>
  <c r="K17" i="4" l="1"/>
  <c r="N19" i="4"/>
  <c r="O19" i="4"/>
  <c r="N18" i="4"/>
  <c r="O18" i="4"/>
  <c r="N17" i="4"/>
  <c r="O17" i="4"/>
  <c r="O20" i="4" s="1"/>
  <c r="N20" i="4" l="1"/>
  <c r="D14" i="19"/>
  <c r="D4" i="19" s="1"/>
  <c r="D21" i="19"/>
  <c r="D5" i="19" s="1"/>
  <c r="I4" i="7"/>
  <c r="H7" i="7"/>
  <c r="E8" i="7"/>
  <c r="H8" i="7" s="1"/>
  <c r="H6" i="7"/>
  <c r="D6" i="19" l="1"/>
  <c r="D13" i="1" s="1"/>
  <c r="H9" i="7"/>
  <c r="K6" i="6"/>
  <c r="L6" i="6" s="1"/>
  <c r="K7" i="6"/>
  <c r="L7" i="6" s="1"/>
  <c r="K8" i="6"/>
  <c r="K9" i="6"/>
  <c r="L9" i="6" s="1"/>
  <c r="K10" i="6"/>
  <c r="L10" i="6" s="1"/>
  <c r="K11" i="6"/>
  <c r="L11" i="6" s="1"/>
  <c r="K5" i="6"/>
  <c r="L5" i="6" s="1"/>
  <c r="L8" i="6"/>
  <c r="L19" i="4"/>
  <c r="M19" i="4"/>
  <c r="K19" i="4"/>
  <c r="L17" i="4"/>
  <c r="M17" i="4"/>
  <c r="L18" i="4"/>
  <c r="M18" i="4"/>
  <c r="K18" i="4"/>
  <c r="E28" i="6" l="1"/>
  <c r="E29" i="6"/>
  <c r="E30" i="6"/>
  <c r="E31" i="6"/>
  <c r="E27" i="6"/>
  <c r="E4" i="23"/>
  <c r="D14" i="1" s="1"/>
  <c r="F14" i="2"/>
  <c r="F15" i="2"/>
  <c r="F16" i="2"/>
  <c r="F17" i="2"/>
  <c r="F18" i="2"/>
  <c r="F19" i="2"/>
  <c r="F20" i="2"/>
  <c r="F21" i="2"/>
  <c r="F22" i="2"/>
  <c r="F13" i="2"/>
  <c r="E19" i="8"/>
  <c r="E20" i="8"/>
  <c r="E21" i="8"/>
  <c r="E22" i="8"/>
  <c r="E23" i="8"/>
  <c r="E18" i="8"/>
  <c r="E12" i="8"/>
  <c r="E11" i="8"/>
  <c r="G23" i="2" l="1"/>
  <c r="D4" i="2" s="1"/>
  <c r="E4" i="2" s="1"/>
  <c r="E32" i="6"/>
  <c r="O17" i="20"/>
  <c r="D8" i="1" s="1"/>
  <c r="E13" i="8"/>
  <c r="L17" i="6"/>
  <c r="M20" i="4"/>
  <c r="K20" i="4"/>
  <c r="L20" i="4"/>
  <c r="E24" i="8"/>
  <c r="E8" i="2" l="1"/>
  <c r="F4" i="2" s="1"/>
  <c r="F9" i="2" s="1"/>
  <c r="D12" i="1" s="1"/>
  <c r="D10" i="1"/>
  <c r="P20" i="4"/>
  <c r="D9" i="1" s="1"/>
  <c r="D11" i="1"/>
  <c r="D15" i="1" l="1"/>
</calcChain>
</file>

<file path=xl/sharedStrings.xml><?xml version="1.0" encoding="utf-8"?>
<sst xmlns="http://schemas.openxmlformats.org/spreadsheetml/2006/main" count="314" uniqueCount="233">
  <si>
    <t>نام شرکت:</t>
  </si>
  <si>
    <t>ردیف</t>
  </si>
  <si>
    <t>معیار ارزیابی تامین کننده</t>
  </si>
  <si>
    <t>امتیاز</t>
  </si>
  <si>
    <t>ملاحظات</t>
  </si>
  <si>
    <t>توان مالی</t>
  </si>
  <si>
    <t>امتیاز کل</t>
  </si>
  <si>
    <t>تاریخ:</t>
  </si>
  <si>
    <t xml:space="preserve">توضیحات: </t>
  </si>
  <si>
    <t>گزینه</t>
  </si>
  <si>
    <t>الف</t>
  </si>
  <si>
    <t>ب</t>
  </si>
  <si>
    <t>ج</t>
  </si>
  <si>
    <t>عنوان ارزیابی</t>
  </si>
  <si>
    <t>عالی</t>
  </si>
  <si>
    <t>خوب</t>
  </si>
  <si>
    <t>متوسط</t>
  </si>
  <si>
    <t>ضعیف</t>
  </si>
  <si>
    <t>امتیاز مشتری</t>
  </si>
  <si>
    <t xml:space="preserve">نام مشتری: </t>
  </si>
  <si>
    <t>سال</t>
  </si>
  <si>
    <t>معیار ارزیابی مشاور</t>
  </si>
  <si>
    <t>ساختار سازمانی</t>
  </si>
  <si>
    <t>نظام مدیریت کیفیت</t>
  </si>
  <si>
    <t>تجربه / سابقه اجرایی</t>
  </si>
  <si>
    <t>امکانات سخت افزاری و نرم افزاری</t>
  </si>
  <si>
    <t>همکار خارجی معتبر و واجد صلاحیت</t>
  </si>
  <si>
    <t>ارزیابی کارفرمایان قبلی (10 سال اخیر)</t>
  </si>
  <si>
    <t>رديف</t>
  </si>
  <si>
    <t>معیارهای ارزیابی</t>
  </si>
  <si>
    <t xml:space="preserve">سقف امتیاز </t>
  </si>
  <si>
    <t xml:space="preserve">ارائه خدمات مشاوره در پروژه‌های نیروگاهی فتوولتائیک  </t>
  </si>
  <si>
    <t xml:space="preserve">ارائه خدمات مشاوره در پروژه‌های نیروگاهی غیر فتوولتائیک  </t>
  </si>
  <si>
    <t>عنوان قرارداد</t>
  </si>
  <si>
    <t xml:space="preserve">نام کارفرما </t>
  </si>
  <si>
    <t>مدت انجام پروژه</t>
  </si>
  <si>
    <t>نتايج پروژه</t>
  </si>
  <si>
    <t>ظرفیت</t>
  </si>
  <si>
    <t>جد.ول راهنما</t>
  </si>
  <si>
    <t>توضیحات</t>
  </si>
  <si>
    <t>نام نیروگاه</t>
  </si>
  <si>
    <t>ارائه خدمات مشاوره در پروژه‌های نیروگاهی (در 10 سال اخیر)</t>
  </si>
  <si>
    <t>نوع پروژه (فتوولتاییک/غیر فتوولتاییک)</t>
  </si>
  <si>
    <t xml:space="preserve">مجموع پروژه های  جدول ذیل بایستی حد اکثر 5 ردیف باشد. </t>
  </si>
  <si>
    <t>ظرفیت (MW)</t>
  </si>
  <si>
    <t>مبلغ (میلیون ریال)</t>
  </si>
  <si>
    <t>كفايت كاركنان كليدي (کادر فنی)</t>
  </si>
  <si>
    <t>تحقق اهداف طبق برنامه زمان‌بندی پروژه</t>
  </si>
  <si>
    <t>خیلی خوب</t>
  </si>
  <si>
    <t>میزان پیشرفت پروژه (درصد)</t>
  </si>
  <si>
    <t>سال شروع</t>
  </si>
  <si>
    <t>سال پايان</t>
  </si>
  <si>
    <t>نام پروژه:</t>
  </si>
  <si>
    <t>مدت قرارداد:</t>
  </si>
  <si>
    <t>نام کارفرما:</t>
  </si>
  <si>
    <t>تاریخ شروع:</t>
  </si>
  <si>
    <t>نشانی کارفرما:</t>
  </si>
  <si>
    <t>تاریخ تحویل:</t>
  </si>
  <si>
    <t>نام مشاور:</t>
  </si>
  <si>
    <t xml:space="preserve">نام فرد مطلع در سیستم کارفرما: </t>
  </si>
  <si>
    <t>شماره قرارداد:</t>
  </si>
  <si>
    <t>نام و نشانی دستگاه نظارت:</t>
  </si>
  <si>
    <t>مبلغ قرارداد:</t>
  </si>
  <si>
    <t>عنوان</t>
  </si>
  <si>
    <t>پروژه 1</t>
  </si>
  <si>
    <t>پروژه 2</t>
  </si>
  <si>
    <t>پروژه 3</t>
  </si>
  <si>
    <t>پروژه 4</t>
  </si>
  <si>
    <t>پروژه 5</t>
  </si>
  <si>
    <t xml:space="preserve">امتیاز </t>
  </si>
  <si>
    <t>امتیاز كفايت كاركنان كليدي (کادر فنی)</t>
  </si>
  <si>
    <t>امتیاز تحقق اهداف طبق برنامه زمان‌بندی پروژه</t>
  </si>
  <si>
    <t xml:space="preserve">جمع امتیاز ارزیابی </t>
  </si>
  <si>
    <t>جدول راهنما</t>
  </si>
  <si>
    <t>نام و نام خانوادگي</t>
  </si>
  <si>
    <t>رشته</t>
  </si>
  <si>
    <t>عضو هیئت‌علمی</t>
  </si>
  <si>
    <t>نوع همكاري با مشاور</t>
  </si>
  <si>
    <r>
      <t>سابقه كار مفيد</t>
    </r>
    <r>
      <rPr>
        <b/>
        <vertAlign val="superscript"/>
        <sz val="10"/>
        <color rgb="FF000000"/>
        <rFont val="B Nazanin"/>
        <charset val="178"/>
      </rPr>
      <t>*×</t>
    </r>
  </si>
  <si>
    <t>سال فارغ‌التحصيلي</t>
  </si>
  <si>
    <t xml:space="preserve">ضریب امتیاز </t>
  </si>
  <si>
    <r>
      <t>·</t>
    </r>
    <r>
      <rPr>
        <sz val="11"/>
        <color rgb="FF000000"/>
        <rFont val="Times New Roman"/>
        <family val="1"/>
      </rPr>
      <t xml:space="preserve">  </t>
    </r>
    <r>
      <rPr>
        <sz val="11"/>
        <color rgb="FF000000"/>
        <rFont val="B Nazanin"/>
        <charset val="178"/>
      </rPr>
      <t>منظور از همكاران، اشخاص حقيقي متخصص، شاغل در شرکت مورد نظر مي‌باشد.</t>
    </r>
  </si>
  <si>
    <r>
      <t>·</t>
    </r>
    <r>
      <rPr>
        <sz val="11"/>
        <color rgb="FF000000"/>
        <rFont val="Times New Roman"/>
        <family val="1"/>
      </rPr>
      <t xml:space="preserve">  </t>
    </r>
    <r>
      <rPr>
        <sz val="11"/>
        <color rgb="FF000000"/>
        <rFont val="B Nazanin"/>
        <charset val="178"/>
      </rPr>
      <t>حداقل سابقه کار مفید قابل قبول 5 سال می‌باشد.</t>
    </r>
  </si>
  <si>
    <r>
      <t>·</t>
    </r>
    <r>
      <rPr>
        <sz val="11"/>
        <color rgb="FF000000"/>
        <rFont val="Times New Roman"/>
        <family val="1"/>
      </rPr>
      <t xml:space="preserve">  </t>
    </r>
    <r>
      <rPr>
        <sz val="11"/>
        <color rgb="FF000000"/>
        <rFont val="B Nazanin"/>
        <charset val="178"/>
      </rPr>
      <t>جهت محاسبه امتیاز پرسنل ملاک ارائه مدارک تحصیلی اعضا و مستندات مربوط به سوابق کاری پرسنل نظیر تصویر قرارداد و یا تائیدیه‌ کارگزینی و یا سوابق پرداخت بیمه و یا مستند دیگری که سوابق کاری افراد تیم فنی را نشان دهد، می‌باشد.</t>
    </r>
  </si>
  <si>
    <r>
      <t>·</t>
    </r>
    <r>
      <rPr>
        <sz val="11"/>
        <color rgb="FF000000"/>
        <rFont val="Times New Roman"/>
        <family val="1"/>
      </rPr>
      <t xml:space="preserve">  </t>
    </r>
    <r>
      <rPr>
        <sz val="11"/>
        <color rgb="FF000000"/>
        <rFont val="B Nazanin"/>
        <charset val="178"/>
      </rPr>
      <t xml:space="preserve"> ضریب امتیاز مهندسی برق کامل، ضریب امتیاز مهندسی مکانیک 90 درصد و ضریب امتیاز مهندسی عمران 80 درصد در نظر گرفته می‌شود.</t>
    </r>
  </si>
  <si>
    <r>
      <t>·</t>
    </r>
    <r>
      <rPr>
        <sz val="11"/>
        <color rgb="FF000000"/>
        <rFont val="Times New Roman"/>
        <family val="1"/>
      </rPr>
      <t xml:space="preserve">  </t>
    </r>
    <r>
      <rPr>
        <sz val="11"/>
        <color rgb="FF000000"/>
        <rFont val="B Nazanin"/>
        <charset val="178"/>
      </rPr>
      <t>مابقی رشته­ها با سابقه کار بالای 5 سال حداکثر 50% کل امتیاز می­باشد.</t>
    </r>
  </si>
  <si>
    <t>عوامل ارزيابي کارفرمایان قبلی</t>
  </si>
  <si>
    <t>برق</t>
  </si>
  <si>
    <t>مکانیک</t>
  </si>
  <si>
    <t>عمران</t>
  </si>
  <si>
    <t>سایر رشته های مهندسی</t>
  </si>
  <si>
    <t>مقطع</t>
  </si>
  <si>
    <t>دکترا</t>
  </si>
  <si>
    <t>کارشناسی ارشد</t>
  </si>
  <si>
    <t>کارشناسی</t>
  </si>
  <si>
    <t>مقطع تحصیلی</t>
  </si>
  <si>
    <t>امتیاز گواهی‌نامه‌های معتبر و مرتبط در زمینه کاری (اخذ شده توسط پرسنل شرکت)</t>
  </si>
  <si>
    <t>هر نوع گواهینامه تخصصی مرتبط 1 امتیاز مجموعاً 5</t>
  </si>
  <si>
    <t xml:space="preserve">هر نوع گواهینامه تخصصی مرتبط </t>
  </si>
  <si>
    <t>هر نوع گواهینامه تخصصی مرتبط 1 امتیاز و  حداکثر 5 امتیاز دارد</t>
  </si>
  <si>
    <t>سمت</t>
  </si>
  <si>
    <t>3-2- گستردگی و جامعیت ساختار سازمانی برای انجام کار و سابقه کاری مدیران یا هیئت مدیره (5 امتیاز)</t>
  </si>
  <si>
    <t xml:space="preserve">
گستردگي و جامعیت ساختار سازماني و ارائه مستندات مبنی بر امکان فعالیت در منطقه مدنظر اجرای پروژه
(چارت سازماني در صفحه بعد يا اسامي واحدها ارائه شود)
</t>
  </si>
  <si>
    <t xml:space="preserve">
سابقه كاري مديران و هيئت مديره ( هر سال  0.5 امتیاز)
</t>
  </si>
  <si>
    <t>بازای وجود واحدهای سازمانی کنترل کیفیت (0.5 امتیاز)، برنامه ریزی و کنترل پروژه (1 امتیاز) و مهندسی (1 امتیاز)</t>
  </si>
  <si>
    <t xml:space="preserve">سابقه کار </t>
  </si>
  <si>
    <r>
      <t>3-1- کفایت افراد فنی و عناصر کلیدی تخصص و تجربه کاری همکاران این پروژه</t>
    </r>
    <r>
      <rPr>
        <b/>
        <vertAlign val="superscript"/>
        <sz val="12"/>
        <color rgb="FF000000"/>
        <rFont val="B Nazanin"/>
        <charset val="178"/>
      </rPr>
      <t xml:space="preserve">* </t>
    </r>
    <r>
      <rPr>
        <b/>
        <sz val="12"/>
        <color rgb="FF000000"/>
        <rFont val="B Nazanin"/>
        <charset val="178"/>
      </rPr>
      <t>(15 امتیاز)</t>
    </r>
  </si>
  <si>
    <t>جدول 4- نظام مدیریت کیفیت</t>
  </si>
  <si>
    <r>
      <t xml:space="preserve">کسب گواهی‌نامه نظام کیفیت ایزو سری 9000 </t>
    </r>
    <r>
      <rPr>
        <vertAlign val="superscript"/>
        <sz val="12"/>
        <color rgb="FF000000"/>
        <rFont val="B Nazanin"/>
        <charset val="178"/>
      </rPr>
      <t>*</t>
    </r>
  </si>
  <si>
    <t xml:space="preserve">وجود رویه‌های مدون اجرای فرآیندهای مشاوره‌ای </t>
  </si>
  <si>
    <r>
      <t>* توضیحات لازم در خصوص نظام مدیریت کیفیت در جداول 5 و 6 ارائه می‌شود</t>
    </r>
    <r>
      <rPr>
        <sz val="12"/>
        <color rgb="FF000000"/>
        <rFont val="Times New Roman"/>
        <family val="1"/>
      </rPr>
      <t>.</t>
    </r>
  </si>
  <si>
    <t>جدول 5- اسناد نظام کنترل و تضمین کیفیت (4 امتیاز)</t>
  </si>
  <si>
    <t>شرح گواهی‌نامه کیفیت</t>
  </si>
  <si>
    <t>تصویر گواهی‌نامه‌های کیفیت ضمیمه‌ی اسناد گردد.</t>
  </si>
  <si>
    <r>
      <t xml:space="preserve">تذکر: </t>
    </r>
    <r>
      <rPr>
        <sz val="11"/>
        <color rgb="FF000000"/>
        <rFont val="B Nazanin"/>
        <charset val="178"/>
      </rPr>
      <t>حداکثر دو گواهینامه قابل امتیازدهی می‌باشد.</t>
    </r>
  </si>
  <si>
    <t>جدول 6- رویه‌های مدون اجرای فرآیندهای مشاوره‌ای (6 امتیاز)</t>
  </si>
  <si>
    <t>وجود رویه‌های مدون اجرای فرآیندهای مشاوره­ای</t>
  </si>
  <si>
    <t>سیستم مدیریت اطلاعات</t>
  </si>
  <si>
    <t>رویه‌های مدون مشاوره در اجرای فرآیندها</t>
  </si>
  <si>
    <t>دستورالعمل‌ها، فرم‌ها و چک‌لیست‌های مدون در اجرای فرآیندها</t>
  </si>
  <si>
    <t>رویه ارائه گزارش‌</t>
  </si>
  <si>
    <t>رویه رسیدگی به گزارش‌ها و شکایات</t>
  </si>
  <si>
    <t>رویه مدون ارائه برنامه کار (مشاوره‌ای)</t>
  </si>
  <si>
    <t>4- نظام مدیریت کیفیت (10 امتیاز)</t>
  </si>
  <si>
    <t>دارد/ندارد</t>
  </si>
  <si>
    <t>حداکثر امتياز</t>
  </si>
  <si>
    <t>دارد</t>
  </si>
  <si>
    <t>ندارد</t>
  </si>
  <si>
    <t>بله</t>
  </si>
  <si>
    <t>خیر</t>
  </si>
  <si>
    <t>وضعیت اعتبار</t>
  </si>
  <si>
    <t>د</t>
  </si>
  <si>
    <t>تأیید اعتبار از سوی بانک و یا مؤسسات مالی و اعتباری معتبر تا ده برابر سقف معاملات متوسط</t>
  </si>
  <si>
    <t>ضریب تعدیل</t>
  </si>
  <si>
    <t>نصاب معاملات متوسط سال 1401</t>
  </si>
  <si>
    <t>نسبت برابر نصاب معاملات متوسط</t>
  </si>
  <si>
    <t xml:space="preserve">2 برابر </t>
  </si>
  <si>
    <t xml:space="preserve">1 برابر </t>
  </si>
  <si>
    <t xml:space="preserve">3 برابر </t>
  </si>
  <si>
    <t xml:space="preserve">4 برابر </t>
  </si>
  <si>
    <t xml:space="preserve">5 برابر </t>
  </si>
  <si>
    <t xml:space="preserve">6 برابر </t>
  </si>
  <si>
    <t xml:space="preserve">7 برابر </t>
  </si>
  <si>
    <t xml:space="preserve">8 برابر </t>
  </si>
  <si>
    <t xml:space="preserve">9 برابر </t>
  </si>
  <si>
    <t xml:space="preserve">10 برابر </t>
  </si>
  <si>
    <t xml:space="preserve">امتیاز توان مالی </t>
  </si>
  <si>
    <t>فتوولتائیک</t>
  </si>
  <si>
    <t>غیرفتوولتائیک</t>
  </si>
  <si>
    <t>پروژه‌های فتوولتائیک</t>
  </si>
  <si>
    <t>پروژه‌های غیرفتوولتائیک</t>
  </si>
  <si>
    <t>""</t>
  </si>
  <si>
    <t>کیفیت کار</t>
  </si>
  <si>
    <t>امتیاز کیفیت کار</t>
  </si>
  <si>
    <t xml:space="preserve"> کیفیت کار</t>
  </si>
  <si>
    <t xml:space="preserve"> تحقق اهداف طبق برنامه زمان‌بندی پروژه</t>
  </si>
  <si>
    <t xml:space="preserve">کیفیت کار-کفایت کارکنان </t>
  </si>
  <si>
    <t>تحقق اهداف طبق برنامه رمانبندی پروژه</t>
  </si>
  <si>
    <t>مجموع</t>
  </si>
  <si>
    <t xml:space="preserve">مالیات قطعی </t>
  </si>
  <si>
    <t xml:space="preserve">مالیات قطعی تعدیل شده </t>
  </si>
  <si>
    <t>میزان مالیات(ریال)</t>
  </si>
  <si>
    <t>متوسط ده ساله</t>
  </si>
  <si>
    <t>همکار خارجی معتبر</t>
  </si>
  <si>
    <t>امکانات نرم افزاری</t>
  </si>
  <si>
    <t xml:space="preserve">امکانات سخت افزاری </t>
  </si>
  <si>
    <t xml:space="preserve">مجموع </t>
  </si>
  <si>
    <t>مجموع امتیاز</t>
  </si>
  <si>
    <t xml:space="preserve">در صورت ارائه رضایت نامه، امتیاز ایتم ها معادل خوب در نظر گرفته شود. </t>
  </si>
  <si>
    <t>هیات مدیره</t>
  </si>
  <si>
    <t>مدیرعامل</t>
  </si>
  <si>
    <t>مدیر</t>
  </si>
  <si>
    <t>مبلغ   (ریال)</t>
  </si>
  <si>
    <t>مبلغ محاسباتی</t>
  </si>
  <si>
    <t>امکانات</t>
  </si>
  <si>
    <t xml:space="preserve">امکاناتنرم افزاری 70 درصد امتیاز و امکانات سخت افزاری 30 درصد امتیاز </t>
  </si>
  <si>
    <t xml:space="preserve">نرم افزارهای طراحی نیروگاه خورشیدی </t>
  </si>
  <si>
    <t xml:space="preserve">امکانات نرم افزاری </t>
  </si>
  <si>
    <t>نرم افزارهای محاسبات سازه</t>
  </si>
  <si>
    <t xml:space="preserve">سایر نرم افزارهای تخصصی مرتبط </t>
  </si>
  <si>
    <t xml:space="preserve">نرم افزارهای محاسبات کابل و اتصال به شبکه </t>
  </si>
  <si>
    <t xml:space="preserve">تجهیزات نقشه برداری </t>
  </si>
  <si>
    <t>تجهیزات IT</t>
  </si>
  <si>
    <t>حداکثر امتیاز</t>
  </si>
  <si>
    <t>امتیاز کسب شده</t>
  </si>
  <si>
    <t>سایر تجهیزات مرتبط با نیروگاه خورشیدی</t>
  </si>
  <si>
    <t>سیستم های قابل حمل اندازه گیری و ارزیابی تجهیزات برای نیروگاه خورشیدی</t>
  </si>
  <si>
    <t>رتبه از سازمان برنامه و بودجه (نیرو یا تجدیدپذیر)</t>
  </si>
  <si>
    <t>رتبه اخذ شده</t>
  </si>
  <si>
    <t xml:space="preserve"> اطلاعات عمومي و ثبتي شركت</t>
  </si>
  <si>
    <t>نام شرکت</t>
  </si>
  <si>
    <t>تاريخ، شماره و محل ثبت شرکت</t>
  </si>
  <si>
    <t>شناسه ملي</t>
  </si>
  <si>
    <t>نوع شركت (خصوصي، دولتي، وابسته به نهاد عمومی غیردولتی و یا گروه همکاري)</t>
  </si>
  <si>
    <t>نشاني دفتر مركزي</t>
  </si>
  <si>
    <t>دورنگار</t>
  </si>
  <si>
    <r>
      <t xml:space="preserve">وب سايت و </t>
    </r>
    <r>
      <rPr>
        <sz val="14"/>
        <color rgb="FF000000"/>
        <rFont val="Calibri"/>
        <family val="2"/>
      </rPr>
      <t>Email</t>
    </r>
  </si>
  <si>
    <t>نام شركت/ شركت‌هاي همكار ايراني/ بین‌المللی (در صورت وجود) و ميزان و نحوه مشاركت</t>
  </si>
  <si>
    <t>نام شرکت‌هایی که با این شرکت سهام‌دار/ هیات مدیره مشترك دارند</t>
  </si>
  <si>
    <t>رشته و رتبه‌هاي صلاحیت شرکت در ارزیابی سازمان برنامه و بودجه / وزارت نیرو/ سایر مراجع ذی‌صلاح</t>
  </si>
  <si>
    <t>رئيس هيأت مديره</t>
  </si>
  <si>
    <t>نام و نام خانوادگی:</t>
  </si>
  <si>
    <t>مدرك و رشته تحصيلي:</t>
  </si>
  <si>
    <t>سابقه كار در این سمت:</t>
  </si>
  <si>
    <t>سال اخذ مدرك:</t>
  </si>
  <si>
    <t>سابقه كار در اين سمت:</t>
  </si>
  <si>
    <r>
      <t>زمينه‌هاي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فعاليت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و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سوابق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كاري شركت:</t>
    </r>
  </si>
  <si>
    <t>شرح كاملي از مشخصات و تخصص‌هاي شركت را بيان نماييد‌ (بر اساس اساسنامه و آگهی آخرین تغییرات و مستندات مربوط‌)</t>
  </si>
  <si>
    <t>رابط پروژه برای مکاتبات</t>
  </si>
  <si>
    <t>شماره ثابت:
شماره همراه:
ایمیل:</t>
  </si>
  <si>
    <t>ضریب سمت</t>
  </si>
  <si>
    <t>نام سخت افزار</t>
  </si>
  <si>
    <t>نام نرم افزار</t>
  </si>
  <si>
    <t>جدول ضریب سمت</t>
  </si>
  <si>
    <t>چنانچه شرکتی استانداردهای مرتبط را رعایت ننماید، واجد شرایط نبوده و مردود می باشد.
توضیحات: تنها سلولهای رنگی می بایست تکمیل شوند.
سلولهای آبی بر اساس لیست کشویی تکمیل شوند.
سلولهای زرد توسط کاربر تکمیل شوند.</t>
  </si>
  <si>
    <t>توجه:</t>
  </si>
  <si>
    <t>ارائه مدارک اورجینال بودن نرم افزار های تخصصی 
و اعتبار آنها الزامی است.</t>
  </si>
  <si>
    <t>نام و نام خانودادگی</t>
  </si>
  <si>
    <t>شرح گواهی‌نامه تخصصی مرتبط گذرانده شده</t>
  </si>
  <si>
    <t>توجه: 5 گواهینامه افراد این جدول باید متفاوت باشند- از کل گواهینامه های مشابه افراد صرفا یکی امتیاز خواهد گرفت. تصویر گواهی‌نامه‌های کیفیت ضمیمه‌ی اسناد گردد.</t>
  </si>
  <si>
    <t>ضرایب تعدیل</t>
  </si>
  <si>
    <t>شاخص بهای کالاها و خدمات مصرفی</t>
  </si>
  <si>
    <t>بیست و پنج درصددرآمد آخرین سال ، مستند به ‌قراردادها و اسناد فروش و یا صورت‌های مالی تأییدشده</t>
  </si>
  <si>
    <t>ده درصد دارايي‌هاي ثابت، مستند به اظهارنامه رسمی يا گواهي بيمه دارايي‌ها</t>
  </si>
  <si>
    <r>
      <t xml:space="preserve">یکصد برابر مبلغ مالیات متوسط سالانه، مستند به اسناد مالیات های قطعی (حداکثر 10 سال گذشته) - </t>
    </r>
    <r>
      <rPr>
        <sz val="13"/>
        <color rgb="FFFF0000"/>
        <rFont val="B Nazanin"/>
        <charset val="178"/>
      </rPr>
      <t>(پس از تعدیل بانک مرکزی برای هر سال)</t>
    </r>
  </si>
  <si>
    <t>امتیاز کل ارزیابی صلاحیت مشاوران نیروگاه‌های فتوولتائیک</t>
  </si>
  <si>
    <t>1- تجربه / سابقه اجرایی ( 25 امتیاز)</t>
  </si>
  <si>
    <t xml:space="preserve"> 2-  ارزيابي کارفرمایان قبلی  ( 10 امتیاز)</t>
  </si>
  <si>
    <t>3- ساختار سازمانی 1</t>
  </si>
  <si>
    <t>3- ساختار سازمانی 2</t>
  </si>
  <si>
    <t>5- امتیاز کل مالی (15 امتیاز)</t>
  </si>
  <si>
    <t>6- امکانات سخت افزاری و نرم افزاری (15 امتیاز)</t>
  </si>
  <si>
    <t>7- همکار خارجی معتبر و واجد صلاحیت (5 امتیاز)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</si>
</sst>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000401]0"/>
    <numFmt numFmtId="165" formatCode="_(* #,##0_);_(* \(#,##0\);_(* &quot;-&quot;??_);_(@_)"/>
    <numFmt numFmtId="166" formatCode="[$-3000401]0.0"/>
    <numFmt numFmtId="167" formatCode="[$-3000401]0.00"/>
    <numFmt numFmtId="168" formatCode="0.0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rgb="FF000000"/>
      <name val="B Mitra"/>
      <charset val="178"/>
    </font>
    <font>
      <sz val="12"/>
      <color rgb="FF000000"/>
      <name val="B Mitra"/>
      <charset val="178"/>
    </font>
    <font>
      <sz val="12"/>
      <color rgb="FF000000"/>
      <name val="B Nazanin"/>
      <charset val="178"/>
    </font>
    <font>
      <b/>
      <sz val="8"/>
      <color rgb="FF000000"/>
      <name val="B Nazanin"/>
      <charset val="178"/>
    </font>
    <font>
      <b/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b/>
      <vertAlign val="superscript"/>
      <sz val="10"/>
      <color rgb="FF000000"/>
      <name val="B Nazanin"/>
      <charset val="178"/>
    </font>
    <font>
      <sz val="11"/>
      <color rgb="FF000000"/>
      <name val="Symbol"/>
      <family val="1"/>
      <charset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0"/>
      <color theme="1" tint="0.249977111117893"/>
      <name val="B Nazanin"/>
      <charset val="178"/>
    </font>
    <font>
      <b/>
      <vertAlign val="superscript"/>
      <sz val="12"/>
      <color rgb="FF000000"/>
      <name val="B Nazanin"/>
      <charset val="178"/>
    </font>
    <font>
      <vertAlign val="superscript"/>
      <sz val="12"/>
      <color rgb="FF000000"/>
      <name val="B Nazanin"/>
      <charset val="178"/>
    </font>
    <font>
      <b/>
      <sz val="12"/>
      <color rgb="FF000000"/>
      <name val="B Titr"/>
      <charset val="178"/>
    </font>
    <font>
      <sz val="14"/>
      <color rgb="FF000000"/>
      <name val="B Nazanin"/>
      <charset val="178"/>
    </font>
    <font>
      <sz val="14"/>
      <color rgb="FF000000"/>
      <name val="Calibri"/>
      <family val="2"/>
    </font>
    <font>
      <b/>
      <sz val="12"/>
      <color rgb="FF000000"/>
      <name val="BNazanin"/>
    </font>
    <font>
      <b/>
      <sz val="11"/>
      <color theme="1"/>
      <name val="B Nazanin"/>
      <charset val="178"/>
    </font>
    <font>
      <b/>
      <sz val="14"/>
      <color rgb="FF000000"/>
      <name val="B Nazanin"/>
      <charset val="178"/>
    </font>
    <font>
      <b/>
      <sz val="16"/>
      <color rgb="FF000000"/>
      <name val="B Nazanin"/>
      <charset val="178"/>
    </font>
    <font>
      <sz val="13"/>
      <color theme="1"/>
      <name val="B Nazanin"/>
      <charset val="178"/>
    </font>
    <font>
      <sz val="13"/>
      <color rgb="FFFF0000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3" fillId="2" borderId="30" xfId="0" applyNumberFormat="1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Border="1"/>
    <xf numFmtId="0" fontId="2" fillId="0" borderId="0" xfId="0" applyFont="1" applyFill="1" applyBorder="1"/>
    <xf numFmtId="0" fontId="2" fillId="3" borderId="0" xfId="0" applyFont="1" applyFill="1"/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 readingOrder="2"/>
    </xf>
    <xf numFmtId="0" fontId="7" fillId="0" borderId="23" xfId="0" applyFont="1" applyBorder="1" applyAlignment="1">
      <alignment horizontal="center" vertical="center" wrapText="1" readingOrder="2"/>
    </xf>
    <xf numFmtId="0" fontId="8" fillId="0" borderId="23" xfId="0" applyFont="1" applyBorder="1" applyAlignment="1">
      <alignment horizontal="right" vertical="center" wrapText="1" readingOrder="2"/>
    </xf>
    <xf numFmtId="0" fontId="2" fillId="0" borderId="23" xfId="0" applyFont="1" applyBorder="1"/>
    <xf numFmtId="0" fontId="7" fillId="0" borderId="0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right" vertical="center" wrapText="1" readingOrder="2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right" vertical="center"/>
    </xf>
    <xf numFmtId="43" fontId="2" fillId="0" borderId="14" xfId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right" vertical="center"/>
    </xf>
    <xf numFmtId="43" fontId="3" fillId="0" borderId="7" xfId="1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 readingOrder="2"/>
    </xf>
    <xf numFmtId="0" fontId="10" fillId="0" borderId="23" xfId="0" applyFont="1" applyBorder="1" applyAlignment="1">
      <alignment horizontal="center" vertical="center" wrapText="1" readingOrder="2"/>
    </xf>
    <xf numFmtId="0" fontId="3" fillId="0" borderId="0" xfId="0" applyFont="1"/>
    <xf numFmtId="0" fontId="3" fillId="0" borderId="23" xfId="0" applyFont="1" applyBorder="1"/>
    <xf numFmtId="0" fontId="2" fillId="0" borderId="0" xfId="0" applyFont="1" applyBorder="1" applyAlignment="1">
      <alignment horizontal="center"/>
    </xf>
    <xf numFmtId="0" fontId="12" fillId="0" borderId="23" xfId="0" applyFont="1" applyBorder="1" applyAlignment="1">
      <alignment horizontal="justify" vertical="center" wrapText="1" readingOrder="2"/>
    </xf>
    <xf numFmtId="0" fontId="8" fillId="0" borderId="23" xfId="0" applyFont="1" applyBorder="1" applyAlignment="1">
      <alignment horizontal="justify" vertical="center" wrapText="1" readingOrder="2"/>
    </xf>
    <xf numFmtId="0" fontId="11" fillId="0" borderId="23" xfId="0" applyFont="1" applyBorder="1" applyAlignment="1">
      <alignment horizontal="justify" vertical="center" wrapText="1" readingOrder="2"/>
    </xf>
    <xf numFmtId="165" fontId="2" fillId="2" borderId="34" xfId="1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 readingOrder="2"/>
    </xf>
    <xf numFmtId="0" fontId="10" fillId="5" borderId="23" xfId="0" applyFont="1" applyFill="1" applyBorder="1" applyAlignment="1">
      <alignment horizontal="center" vertical="center" wrapText="1" readingOrder="2"/>
    </xf>
    <xf numFmtId="0" fontId="15" fillId="0" borderId="0" xfId="0" applyFont="1" applyAlignment="1">
      <alignment readingOrder="2"/>
    </xf>
    <xf numFmtId="0" fontId="18" fillId="0" borderId="0" xfId="0" applyFont="1"/>
    <xf numFmtId="0" fontId="19" fillId="0" borderId="0" xfId="0" applyFont="1"/>
    <xf numFmtId="0" fontId="18" fillId="0" borderId="23" xfId="0" applyFont="1" applyBorder="1"/>
    <xf numFmtId="0" fontId="10" fillId="6" borderId="23" xfId="0" applyFont="1" applyFill="1" applyBorder="1" applyAlignment="1">
      <alignment horizontal="center" vertical="center" wrapText="1" readingOrder="2"/>
    </xf>
    <xf numFmtId="0" fontId="5" fillId="0" borderId="0" xfId="0" applyFont="1" applyAlignment="1"/>
    <xf numFmtId="0" fontId="8" fillId="0" borderId="0" xfId="0" applyFont="1" applyAlignment="1">
      <alignment horizontal="justify" vertical="center" readingOrder="2"/>
    </xf>
    <xf numFmtId="164" fontId="2" fillId="3" borderId="23" xfId="0" applyNumberFormat="1" applyFont="1" applyFill="1" applyBorder="1" applyAlignment="1">
      <alignment horizontal="center" vertical="center" wrapText="1"/>
    </xf>
    <xf numFmtId="166" fontId="3" fillId="3" borderId="23" xfId="0" applyNumberFormat="1" applyFont="1" applyFill="1" applyBorder="1" applyAlignment="1">
      <alignment horizontal="center" vertical="center" wrapText="1"/>
    </xf>
    <xf numFmtId="164" fontId="2" fillId="3" borderId="23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12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 readingOrder="2"/>
    </xf>
    <xf numFmtId="0" fontId="12" fillId="4" borderId="23" xfId="0" applyFont="1" applyFill="1" applyBorder="1" applyAlignment="1">
      <alignment horizontal="center" vertical="center" wrapText="1" readingOrder="2"/>
    </xf>
    <xf numFmtId="0" fontId="12" fillId="0" borderId="23" xfId="0" applyFont="1" applyBorder="1" applyAlignment="1">
      <alignment horizontal="center" vertical="center" wrapText="1" readingOrder="2"/>
    </xf>
    <xf numFmtId="0" fontId="8" fillId="0" borderId="23" xfId="0" applyFont="1" applyBorder="1" applyAlignment="1">
      <alignment horizontal="center" vertical="center" wrapText="1" readingOrder="2"/>
    </xf>
    <xf numFmtId="0" fontId="23" fillId="0" borderId="0" xfId="0" applyFont="1" applyAlignment="1">
      <alignment horizontal="center" vertical="center" readingOrder="2"/>
    </xf>
    <xf numFmtId="0" fontId="12" fillId="0" borderId="3" xfId="0" applyFont="1" applyBorder="1" applyAlignment="1">
      <alignment horizontal="center" vertical="center" wrapText="1" readingOrder="2"/>
    </xf>
    <xf numFmtId="0" fontId="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right" vertical="center" wrapText="1" readingOrder="2"/>
    </xf>
    <xf numFmtId="0" fontId="13" fillId="0" borderId="23" xfId="0" applyFont="1" applyBorder="1" applyAlignment="1">
      <alignment horizontal="right" vertical="center" wrapText="1" readingOrder="2"/>
    </xf>
    <xf numFmtId="0" fontId="12" fillId="0" borderId="23" xfId="0" applyFont="1" applyBorder="1" applyAlignment="1">
      <alignment vertical="center" wrapText="1" readingOrder="2"/>
    </xf>
    <xf numFmtId="0" fontId="2" fillId="0" borderId="17" xfId="0" applyFont="1" applyBorder="1" applyAlignment="1">
      <alignment horizontal="center"/>
    </xf>
    <xf numFmtId="0" fontId="18" fillId="0" borderId="0" xfId="0" applyFont="1" applyFill="1" applyBorder="1"/>
    <xf numFmtId="1" fontId="2" fillId="0" borderId="23" xfId="0" applyNumberFormat="1" applyFont="1" applyBorder="1"/>
    <xf numFmtId="1" fontId="2" fillId="0" borderId="23" xfId="0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 readingOrder="2"/>
    </xf>
    <xf numFmtId="0" fontId="5" fillId="0" borderId="2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 readingOrder="2"/>
    </xf>
    <xf numFmtId="0" fontId="2" fillId="0" borderId="23" xfId="0" applyFont="1" applyBorder="1" applyAlignment="1">
      <alignment horizontal="right"/>
    </xf>
    <xf numFmtId="49" fontId="2" fillId="0" borderId="23" xfId="0" applyNumberFormat="1" applyFont="1" applyBorder="1"/>
    <xf numFmtId="49" fontId="2" fillId="0" borderId="23" xfId="0" applyNumberFormat="1" applyFont="1" applyBorder="1" applyAlignment="1">
      <alignment horizontal="right"/>
    </xf>
    <xf numFmtId="0" fontId="11" fillId="0" borderId="23" xfId="0" applyFont="1" applyBorder="1" applyAlignment="1">
      <alignment horizontal="right" vertical="center" readingOrder="2"/>
    </xf>
    <xf numFmtId="0" fontId="0" fillId="0" borderId="23" xfId="0" applyBorder="1"/>
    <xf numFmtId="0" fontId="8" fillId="0" borderId="23" xfId="0" applyFont="1" applyFill="1" applyBorder="1" applyAlignment="1">
      <alignment horizontal="center" vertical="center" wrapText="1" readingOrder="2"/>
    </xf>
    <xf numFmtId="0" fontId="18" fillId="0" borderId="23" xfId="0" applyFont="1" applyFill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center"/>
    </xf>
    <xf numFmtId="165" fontId="18" fillId="7" borderId="23" xfId="1" applyNumberFormat="1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 readingOrder="2"/>
    </xf>
    <xf numFmtId="0" fontId="12" fillId="0" borderId="23" xfId="0" applyFont="1" applyBorder="1" applyAlignment="1">
      <alignment horizontal="center" vertical="center" wrapText="1" readingOrder="2"/>
    </xf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14" xfId="1" applyNumberFormat="1" applyFont="1" applyFill="1" applyBorder="1" applyAlignment="1">
      <alignment horizontal="center" vertical="center"/>
    </xf>
    <xf numFmtId="168" fontId="2" fillId="0" borderId="0" xfId="0" applyNumberFormat="1" applyFont="1"/>
    <xf numFmtId="0" fontId="5" fillId="0" borderId="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66" fontId="3" fillId="3" borderId="3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 readingOrder="2"/>
    </xf>
    <xf numFmtId="0" fontId="12" fillId="0" borderId="23" xfId="0" applyFont="1" applyFill="1" applyBorder="1" applyAlignment="1">
      <alignment horizontal="center" vertical="center" wrapText="1" readingOrder="2"/>
    </xf>
    <xf numFmtId="0" fontId="2" fillId="0" borderId="23" xfId="0" applyFont="1" applyBorder="1" applyAlignment="1">
      <alignment horizontal="right" vertical="center"/>
    </xf>
    <xf numFmtId="0" fontId="12" fillId="0" borderId="3" xfId="0" applyFont="1" applyBorder="1" applyAlignment="1">
      <alignment vertical="center" wrapText="1" readingOrder="2"/>
    </xf>
    <xf numFmtId="0" fontId="2" fillId="0" borderId="23" xfId="0" applyFont="1" applyBorder="1" applyAlignment="1"/>
    <xf numFmtId="0" fontId="4" fillId="8" borderId="0" xfId="0" applyFont="1" applyFill="1" applyAlignment="1"/>
    <xf numFmtId="0" fontId="24" fillId="0" borderId="23" xfId="0" applyFont="1" applyBorder="1" applyAlignment="1">
      <alignment horizontal="right" vertical="center" wrapText="1" readingOrder="2"/>
    </xf>
    <xf numFmtId="0" fontId="24" fillId="0" borderId="23" xfId="0" applyFont="1" applyBorder="1" applyAlignment="1">
      <alignment horizontal="justify" vertical="center" wrapText="1" readingOrder="2"/>
    </xf>
    <xf numFmtId="0" fontId="11" fillId="0" borderId="23" xfId="0" applyFont="1" applyBorder="1"/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2" fillId="7" borderId="23" xfId="0" applyFont="1" applyFill="1" applyBorder="1" applyAlignment="1" applyProtection="1">
      <alignment vertical="center"/>
      <protection locked="0"/>
    </xf>
    <xf numFmtId="0" fontId="0" fillId="7" borderId="23" xfId="0" applyFill="1" applyBorder="1" applyProtection="1">
      <protection locked="0"/>
    </xf>
    <xf numFmtId="0" fontId="2" fillId="7" borderId="23" xfId="0" applyFont="1" applyFill="1" applyBorder="1" applyProtection="1">
      <protection locked="0"/>
    </xf>
    <xf numFmtId="0" fontId="11" fillId="7" borderId="23" xfId="0" applyFont="1" applyFill="1" applyBorder="1" applyAlignment="1" applyProtection="1">
      <alignment horizontal="left" vertical="center" wrapText="1" readingOrder="2"/>
      <protection locked="0"/>
    </xf>
    <xf numFmtId="0" fontId="8" fillId="7" borderId="23" xfId="0" applyFont="1" applyFill="1" applyBorder="1" applyAlignment="1" applyProtection="1">
      <alignment horizontal="left" vertical="center" wrapText="1" readingOrder="2"/>
      <protection locked="0"/>
    </xf>
    <xf numFmtId="0" fontId="12" fillId="7" borderId="23" xfId="0" applyFont="1" applyFill="1" applyBorder="1" applyAlignment="1" applyProtection="1">
      <alignment horizontal="center" vertical="center" textRotation="90" wrapText="1" readingOrder="2"/>
      <protection locked="0"/>
    </xf>
    <xf numFmtId="0" fontId="11" fillId="7" borderId="23" xfId="0" applyFont="1" applyFill="1" applyBorder="1" applyAlignment="1" applyProtection="1">
      <alignment horizontal="left" vertical="center" textRotation="90" wrapText="1" readingOrder="2"/>
      <protection locked="0"/>
    </xf>
    <xf numFmtId="0" fontId="8" fillId="7" borderId="23" xfId="0" applyFont="1" applyFill="1" applyBorder="1" applyAlignment="1" applyProtection="1">
      <alignment horizontal="center" vertical="center" wrapText="1" readingOrder="2"/>
      <protection locked="0"/>
    </xf>
    <xf numFmtId="0" fontId="3" fillId="7" borderId="23" xfId="0" applyFont="1" applyFill="1" applyBorder="1" applyProtection="1">
      <protection locked="0"/>
    </xf>
    <xf numFmtId="0" fontId="2" fillId="9" borderId="23" xfId="0" applyFont="1" applyFill="1" applyBorder="1" applyProtection="1">
      <protection locked="0"/>
    </xf>
    <xf numFmtId="0" fontId="3" fillId="9" borderId="23" xfId="0" applyFont="1" applyFill="1" applyBorder="1" applyAlignment="1" applyProtection="1">
      <alignment horizontal="center" vertical="center"/>
      <protection locked="0"/>
    </xf>
    <xf numFmtId="0" fontId="3" fillId="9" borderId="23" xfId="0" applyFont="1" applyFill="1" applyBorder="1" applyAlignment="1" applyProtection="1">
      <alignment horizontal="center"/>
      <protection locked="0"/>
    </xf>
    <xf numFmtId="0" fontId="10" fillId="7" borderId="23" xfId="0" applyFont="1" applyFill="1" applyBorder="1" applyAlignment="1" applyProtection="1">
      <alignment vertical="center" wrapText="1" readingOrder="2"/>
      <protection locked="0"/>
    </xf>
    <xf numFmtId="0" fontId="10" fillId="10" borderId="23" xfId="0" applyFont="1" applyFill="1" applyBorder="1" applyAlignment="1" applyProtection="1">
      <alignment vertical="center" wrapText="1" readingOrder="2"/>
      <protection locked="0"/>
    </xf>
    <xf numFmtId="0" fontId="2" fillId="10" borderId="23" xfId="0" applyFont="1" applyFill="1" applyBorder="1" applyProtection="1">
      <protection locked="0"/>
    </xf>
    <xf numFmtId="0" fontId="2" fillId="7" borderId="23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center" vertical="center"/>
    </xf>
    <xf numFmtId="0" fontId="8" fillId="7" borderId="23" xfId="0" applyFont="1" applyFill="1" applyBorder="1" applyAlignment="1" applyProtection="1">
      <alignment horizontal="justify" vertical="center" wrapText="1" readingOrder="2"/>
      <protection locked="0"/>
    </xf>
    <xf numFmtId="0" fontId="12" fillId="10" borderId="3" xfId="0" applyFont="1" applyFill="1" applyBorder="1" applyAlignment="1" applyProtection="1">
      <alignment horizontal="center" vertical="center" wrapText="1" readingOrder="2"/>
      <protection locked="0"/>
    </xf>
    <xf numFmtId="0" fontId="8" fillId="10" borderId="23" xfId="0" applyFont="1" applyFill="1" applyBorder="1" applyAlignment="1" applyProtection="1">
      <alignment horizontal="center" vertical="center" wrapText="1" readingOrder="2"/>
      <protection locked="0"/>
    </xf>
    <xf numFmtId="164" fontId="2" fillId="3" borderId="21" xfId="0" applyNumberFormat="1" applyFont="1" applyFill="1" applyBorder="1" applyAlignment="1">
      <alignment horizontal="center" vertical="center"/>
    </xf>
    <xf numFmtId="165" fontId="2" fillId="3" borderId="23" xfId="1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vertical="center"/>
    </xf>
    <xf numFmtId="2" fontId="3" fillId="3" borderId="23" xfId="1" applyNumberFormat="1" applyFont="1" applyFill="1" applyBorder="1" applyAlignment="1">
      <alignment horizontal="center" vertical="center"/>
    </xf>
    <xf numFmtId="43" fontId="3" fillId="3" borderId="23" xfId="1" applyNumberFormat="1" applyFont="1" applyFill="1" applyBorder="1" applyAlignment="1">
      <alignment vertical="center"/>
    </xf>
    <xf numFmtId="165" fontId="2" fillId="7" borderId="23" xfId="1" applyNumberFormat="1" applyFont="1" applyFill="1" applyBorder="1" applyAlignment="1" applyProtection="1">
      <alignment horizontal="center" vertical="center"/>
      <protection locked="0"/>
    </xf>
    <xf numFmtId="165" fontId="2" fillId="7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horizontal="right" vertical="center" wrapText="1"/>
    </xf>
    <xf numFmtId="0" fontId="12" fillId="7" borderId="23" xfId="0" applyFont="1" applyFill="1" applyBorder="1" applyAlignment="1" applyProtection="1">
      <alignment horizontal="center" vertical="center" wrapText="1" readingOrder="2"/>
      <protection locked="0"/>
    </xf>
    <xf numFmtId="0" fontId="3" fillId="0" borderId="0" xfId="0" applyFont="1" applyAlignment="1">
      <alignment horizontal="right" vertical="center"/>
    </xf>
    <xf numFmtId="165" fontId="2" fillId="7" borderId="23" xfId="1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2" fontId="3" fillId="7" borderId="23" xfId="0" applyNumberFormat="1" applyFont="1" applyFill="1" applyBorder="1" applyAlignment="1">
      <alignment horizontal="center" vertical="center" readingOrder="2"/>
    </xf>
    <xf numFmtId="0" fontId="27" fillId="0" borderId="23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2" borderId="44" xfId="0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 readingOrder="2"/>
    </xf>
    <xf numFmtId="0" fontId="3" fillId="2" borderId="43" xfId="0" applyFont="1" applyFill="1" applyBorder="1" applyAlignment="1">
      <alignment horizontal="center" vertical="center" wrapText="1"/>
    </xf>
    <xf numFmtId="164" fontId="3" fillId="2" borderId="45" xfId="0" applyNumberFormat="1" applyFont="1" applyFill="1" applyBorder="1" applyAlignment="1">
      <alignment horizontal="center" vertical="center" wrapText="1"/>
    </xf>
    <xf numFmtId="164" fontId="3" fillId="2" borderId="46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right" vertical="center" wrapText="1"/>
    </xf>
    <xf numFmtId="165" fontId="2" fillId="2" borderId="48" xfId="1" applyNumberFormat="1" applyFont="1" applyFill="1" applyBorder="1" applyAlignment="1">
      <alignment horizontal="center" vertical="center"/>
    </xf>
    <xf numFmtId="164" fontId="2" fillId="0" borderId="49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 wrapText="1" readingOrder="2"/>
    </xf>
    <xf numFmtId="0" fontId="8" fillId="0" borderId="47" xfId="0" applyFont="1" applyBorder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30" fillId="3" borderId="12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right" vertical="center" wrapText="1"/>
    </xf>
    <xf numFmtId="0" fontId="30" fillId="3" borderId="37" xfId="0" applyFont="1" applyFill="1" applyBorder="1" applyAlignment="1">
      <alignment horizontal="right" vertical="center" wrapText="1"/>
    </xf>
    <xf numFmtId="0" fontId="2" fillId="0" borderId="17" xfId="0" applyFont="1" applyBorder="1" applyAlignment="1">
      <alignment horizontal="center"/>
    </xf>
    <xf numFmtId="0" fontId="3" fillId="12" borderId="38" xfId="0" applyFont="1" applyFill="1" applyBorder="1" applyAlignment="1">
      <alignment horizontal="right" vertical="center" wrapText="1"/>
    </xf>
    <xf numFmtId="0" fontId="3" fillId="12" borderId="35" xfId="0" applyFont="1" applyFill="1" applyBorder="1" applyAlignment="1">
      <alignment horizontal="right" vertical="center" wrapText="1"/>
    </xf>
    <xf numFmtId="0" fontId="3" fillId="12" borderId="39" xfId="0" applyFont="1" applyFill="1" applyBorder="1" applyAlignment="1">
      <alignment horizontal="right" vertical="center" wrapText="1"/>
    </xf>
    <xf numFmtId="0" fontId="3" fillId="12" borderId="40" xfId="0" applyFont="1" applyFill="1" applyBorder="1" applyAlignment="1">
      <alignment horizontal="right" vertical="center" wrapText="1"/>
    </xf>
    <xf numFmtId="0" fontId="3" fillId="12" borderId="0" xfId="0" applyFont="1" applyFill="1" applyBorder="1" applyAlignment="1">
      <alignment horizontal="right" vertical="center" wrapText="1"/>
    </xf>
    <xf numFmtId="0" fontId="3" fillId="12" borderId="24" xfId="0" applyFont="1" applyFill="1" applyBorder="1" applyAlignment="1">
      <alignment horizontal="right" vertical="center" wrapText="1"/>
    </xf>
    <xf numFmtId="0" fontId="3" fillId="12" borderId="41" xfId="0" applyFont="1" applyFill="1" applyBorder="1" applyAlignment="1">
      <alignment horizontal="right" vertical="center" wrapText="1"/>
    </xf>
    <xf numFmtId="0" fontId="3" fillId="12" borderId="42" xfId="0" applyFont="1" applyFill="1" applyBorder="1" applyAlignment="1">
      <alignment horizontal="right" vertical="center" wrapText="1"/>
    </xf>
    <xf numFmtId="0" fontId="3" fillId="12" borderId="26" xfId="0" applyFont="1" applyFill="1" applyBorder="1" applyAlignment="1">
      <alignment horizontal="right" vertical="center" wrapText="1"/>
    </xf>
    <xf numFmtId="0" fontId="2" fillId="0" borderId="23" xfId="0" applyFont="1" applyBorder="1" applyAlignment="1">
      <alignment horizontal="right"/>
    </xf>
    <xf numFmtId="43" fontId="2" fillId="0" borderId="19" xfId="1" applyFont="1" applyFill="1" applyBorder="1" applyAlignment="1">
      <alignment horizontal="center" vertical="center"/>
    </xf>
    <xf numFmtId="43" fontId="2" fillId="0" borderId="9" xfId="1" applyFont="1" applyFill="1" applyBorder="1" applyAlignment="1">
      <alignment horizontal="center" vertical="center"/>
    </xf>
    <xf numFmtId="0" fontId="2" fillId="7" borderId="0" xfId="0" applyFont="1" applyFill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3" fontId="5" fillId="0" borderId="14" xfId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3" fontId="2" fillId="0" borderId="17" xfId="1" applyFont="1" applyFill="1" applyBorder="1" applyAlignment="1">
      <alignment horizontal="center" vertical="center"/>
    </xf>
    <xf numFmtId="43" fontId="2" fillId="0" borderId="5" xfId="1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43" fontId="2" fillId="0" borderId="3" xfId="1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23" xfId="0" applyFont="1" applyFill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0" fontId="2" fillId="7" borderId="23" xfId="0" applyFont="1" applyFill="1" applyBorder="1" applyAlignment="1" applyProtection="1">
      <alignment horizontal="right" vertical="center" wrapText="1"/>
      <protection locked="0"/>
    </xf>
    <xf numFmtId="0" fontId="2" fillId="7" borderId="23" xfId="0" applyFont="1" applyFill="1" applyBorder="1" applyAlignment="1" applyProtection="1">
      <alignment horizontal="right" vertical="center"/>
      <protection locked="0"/>
    </xf>
    <xf numFmtId="0" fontId="10" fillId="0" borderId="23" xfId="0" applyFont="1" applyBorder="1" applyAlignment="1">
      <alignment horizontal="center" vertical="center" wrapText="1" readingOrder="2"/>
    </xf>
    <xf numFmtId="0" fontId="12" fillId="5" borderId="23" xfId="0" applyFont="1" applyFill="1" applyBorder="1" applyAlignment="1">
      <alignment horizontal="center" vertical="center" wrapText="1" readingOrder="2"/>
    </xf>
    <xf numFmtId="0" fontId="12" fillId="5" borderId="31" xfId="0" applyFont="1" applyFill="1" applyBorder="1" applyAlignment="1">
      <alignment horizontal="center" vertical="center" wrapText="1" readingOrder="2"/>
    </xf>
    <xf numFmtId="0" fontId="12" fillId="5" borderId="32" xfId="0" applyFont="1" applyFill="1" applyBorder="1" applyAlignment="1">
      <alignment horizontal="center" vertical="center" wrapText="1" readingOrder="2"/>
    </xf>
    <xf numFmtId="0" fontId="12" fillId="5" borderId="33" xfId="0" applyFont="1" applyFill="1" applyBorder="1" applyAlignment="1">
      <alignment horizontal="center" vertical="center" wrapText="1" readingOrder="2"/>
    </xf>
    <xf numFmtId="0" fontId="9" fillId="5" borderId="23" xfId="0" applyFont="1" applyFill="1" applyBorder="1" applyAlignment="1">
      <alignment horizontal="center" vertical="center" wrapText="1" readingOrder="2"/>
    </xf>
    <xf numFmtId="0" fontId="5" fillId="0" borderId="23" xfId="0" applyFont="1" applyBorder="1" applyAlignment="1">
      <alignment horizontal="center" wrapText="1"/>
    </xf>
    <xf numFmtId="0" fontId="4" fillId="10" borderId="23" xfId="0" applyFont="1" applyFill="1" applyBorder="1" applyAlignment="1">
      <alignment horizontal="center" vertical="center" readingOrder="2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right" vertical="center"/>
    </xf>
    <xf numFmtId="164" fontId="3" fillId="2" borderId="42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/>
    </xf>
    <xf numFmtId="0" fontId="4" fillId="10" borderId="50" xfId="0" applyFont="1" applyFill="1" applyBorder="1" applyAlignment="1">
      <alignment horizontal="center" vertical="center" readingOrder="2"/>
    </xf>
    <xf numFmtId="0" fontId="4" fillId="10" borderId="0" xfId="0" applyFont="1" applyFill="1" applyBorder="1" applyAlignment="1">
      <alignment horizontal="center" vertical="center" readingOrder="2"/>
    </xf>
    <xf numFmtId="0" fontId="11" fillId="11" borderId="18" xfId="0" applyFont="1" applyFill="1" applyBorder="1" applyAlignment="1">
      <alignment horizontal="center" vertical="center" readingOrder="2"/>
    </xf>
    <xf numFmtId="0" fontId="10" fillId="6" borderId="23" xfId="0" applyFont="1" applyFill="1" applyBorder="1" applyAlignment="1">
      <alignment horizontal="center" vertical="center" wrapText="1" readingOrder="2"/>
    </xf>
    <xf numFmtId="0" fontId="2" fillId="0" borderId="3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 readingOrder="2"/>
    </xf>
    <xf numFmtId="0" fontId="8" fillId="0" borderId="14" xfId="0" applyFont="1" applyBorder="1" applyAlignment="1">
      <alignment horizontal="center" vertical="center" wrapText="1" readingOrder="2"/>
    </xf>
    <xf numFmtId="0" fontId="15" fillId="0" borderId="0" xfId="0" applyFont="1" applyAlignment="1">
      <alignment readingOrder="2"/>
    </xf>
    <xf numFmtId="0" fontId="10" fillId="0" borderId="31" xfId="0" applyFont="1" applyBorder="1" applyAlignment="1">
      <alignment horizontal="center" vertical="center" wrapText="1" readingOrder="2"/>
    </xf>
    <xf numFmtId="0" fontId="10" fillId="0" borderId="32" xfId="0" applyFont="1" applyBorder="1" applyAlignment="1">
      <alignment horizontal="center" vertical="center" wrapText="1" readingOrder="2"/>
    </xf>
    <xf numFmtId="0" fontId="10" fillId="0" borderId="33" xfId="0" applyFont="1" applyBorder="1" applyAlignment="1">
      <alignment horizontal="center" vertical="center" wrapText="1" readingOrder="2"/>
    </xf>
    <xf numFmtId="0" fontId="10" fillId="6" borderId="31" xfId="0" applyFont="1" applyFill="1" applyBorder="1" applyAlignment="1">
      <alignment horizontal="center" vertical="center" wrapText="1" readingOrder="2"/>
    </xf>
    <xf numFmtId="0" fontId="10" fillId="6" borderId="32" xfId="0" applyFont="1" applyFill="1" applyBorder="1" applyAlignment="1">
      <alignment horizontal="center" vertical="center" wrapText="1" readingOrder="2"/>
    </xf>
    <xf numFmtId="0" fontId="10" fillId="6" borderId="33" xfId="0" applyFont="1" applyFill="1" applyBorder="1" applyAlignment="1">
      <alignment horizontal="center" vertical="center" wrapText="1" readingOrder="2"/>
    </xf>
    <xf numFmtId="0" fontId="20" fillId="6" borderId="23" xfId="0" applyFont="1" applyFill="1" applyBorder="1" applyAlignment="1">
      <alignment horizontal="right" vertical="center" wrapText="1" readingOrder="2"/>
    </xf>
    <xf numFmtId="0" fontId="4" fillId="10" borderId="3" xfId="0" applyFont="1" applyFill="1" applyBorder="1" applyAlignment="1">
      <alignment horizontal="center" vertical="center" readingOrder="2"/>
    </xf>
    <xf numFmtId="0" fontId="4" fillId="10" borderId="18" xfId="0" applyFont="1" applyFill="1" applyBorder="1" applyAlignment="1">
      <alignment horizontal="center" vertical="center" readingOrder="2"/>
    </xf>
    <xf numFmtId="0" fontId="4" fillId="10" borderId="14" xfId="0" applyFont="1" applyFill="1" applyBorder="1" applyAlignment="1">
      <alignment horizontal="center" vertical="center" readingOrder="2"/>
    </xf>
    <xf numFmtId="0" fontId="28" fillId="11" borderId="23" xfId="0" applyFont="1" applyFill="1" applyBorder="1" applyAlignment="1">
      <alignment horizontal="center" vertical="center" readingOrder="2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/>
    </xf>
    <xf numFmtId="0" fontId="24" fillId="0" borderId="23" xfId="0" applyFont="1" applyBorder="1" applyAlignment="1">
      <alignment horizontal="center" vertical="center" readingOrder="2"/>
    </xf>
    <xf numFmtId="164" fontId="2" fillId="3" borderId="23" xfId="0" applyNumberFormat="1" applyFont="1" applyFill="1" applyBorder="1" applyAlignment="1">
      <alignment horizontal="center" vertical="center" wrapText="1"/>
    </xf>
    <xf numFmtId="0" fontId="29" fillId="10" borderId="23" xfId="0" applyFont="1" applyFill="1" applyBorder="1" applyAlignment="1">
      <alignment horizontal="center" vertical="center" readingOrder="2"/>
    </xf>
    <xf numFmtId="0" fontId="23" fillId="0" borderId="0" xfId="0" applyFont="1" applyAlignment="1">
      <alignment horizontal="center" vertical="center" readingOrder="2"/>
    </xf>
    <xf numFmtId="0" fontId="8" fillId="0" borderId="0" xfId="0" applyFont="1" applyBorder="1" applyAlignment="1">
      <alignment horizontal="center" vertical="center" readingOrder="2"/>
    </xf>
    <xf numFmtId="0" fontId="12" fillId="11" borderId="0" xfId="0" applyFont="1" applyFill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7" fontId="2" fillId="3" borderId="31" xfId="0" applyNumberFormat="1" applyFont="1" applyFill="1" applyBorder="1" applyAlignment="1">
      <alignment horizontal="center" vertical="center"/>
    </xf>
    <xf numFmtId="167" fontId="2" fillId="3" borderId="32" xfId="0" applyNumberFormat="1" applyFont="1" applyFill="1" applyBorder="1" applyAlignment="1">
      <alignment horizontal="center" vertical="center"/>
    </xf>
    <xf numFmtId="167" fontId="2" fillId="3" borderId="3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11" borderId="0" xfId="0" applyFont="1" applyFill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31" xfId="0" applyFont="1" applyBorder="1" applyAlignment="1">
      <alignment horizontal="center" vertical="center" wrapText="1" readingOrder="2"/>
    </xf>
    <xf numFmtId="0" fontId="12" fillId="0" borderId="33" xfId="0" applyFont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4</xdr:row>
      <xdr:rowOff>9525</xdr:rowOff>
    </xdr:from>
    <xdr:to>
      <xdr:col>13</xdr:col>
      <xdr:colOff>333375</xdr:colOff>
      <xdr:row>14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B65FD9-F57B-5107-AB49-238F13986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5905050" y="1381125"/>
          <a:ext cx="4314825" cy="451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L50"/>
  <sheetViews>
    <sheetView rightToLeft="1" topLeftCell="A34" zoomScale="85" zoomScaleNormal="85" workbookViewId="0">
      <selection activeCell="A23" sqref="A23"/>
    </sheetView>
  </sheetViews>
  <sheetFormatPr defaultRowHeight="15.75"/>
  <cols>
    <col min="1" max="1" width="19.625" customWidth="1"/>
    <col min="4" max="4" width="13.75" customWidth="1"/>
    <col min="10" max="10" width="13.75" customWidth="1"/>
    <col min="11" max="11" width="17.5" customWidth="1"/>
    <col min="12" max="12" width="27.375" customWidth="1"/>
  </cols>
  <sheetData>
    <row r="3" spans="1:12" ht="24">
      <c r="A3" s="44" t="s">
        <v>86</v>
      </c>
      <c r="B3" s="55"/>
      <c r="C3" s="55"/>
      <c r="D3" s="55"/>
      <c r="E3" s="55"/>
      <c r="F3" s="55"/>
      <c r="G3" s="56"/>
    </row>
    <row r="4" spans="1:12" ht="21">
      <c r="A4" s="57" t="s">
        <v>75</v>
      </c>
      <c r="B4" s="55"/>
      <c r="C4" s="55"/>
      <c r="D4" s="57" t="s">
        <v>91</v>
      </c>
      <c r="E4" s="55"/>
      <c r="F4" s="55"/>
      <c r="G4" s="56"/>
      <c r="I4" s="90" t="s">
        <v>20</v>
      </c>
      <c r="J4" s="90" t="s">
        <v>133</v>
      </c>
      <c r="K4" s="90"/>
    </row>
    <row r="5" spans="1:12" ht="21">
      <c r="A5" s="57" t="s">
        <v>87</v>
      </c>
      <c r="B5" s="55"/>
      <c r="C5" s="55"/>
      <c r="D5" s="57" t="s">
        <v>92</v>
      </c>
      <c r="E5" s="55"/>
      <c r="F5" s="57" t="s">
        <v>126</v>
      </c>
      <c r="G5" s="56" t="s">
        <v>128</v>
      </c>
      <c r="I5" s="90">
        <v>1390</v>
      </c>
      <c r="J5" s="90"/>
      <c r="K5" s="90">
        <v>40.299999999999997</v>
      </c>
      <c r="L5" s="93" t="s">
        <v>134</v>
      </c>
    </row>
    <row r="6" spans="1:12" ht="21">
      <c r="A6" s="57" t="s">
        <v>88</v>
      </c>
      <c r="B6" s="55"/>
      <c r="C6" s="55"/>
      <c r="D6" s="57" t="s">
        <v>93</v>
      </c>
      <c r="E6" s="55"/>
      <c r="F6" s="57" t="s">
        <v>127</v>
      </c>
      <c r="G6" s="56" t="s">
        <v>129</v>
      </c>
      <c r="I6" s="90">
        <v>1391</v>
      </c>
      <c r="J6" s="90">
        <v>1</v>
      </c>
      <c r="K6" s="90">
        <v>52.6</v>
      </c>
      <c r="L6" s="94">
        <v>10000000000</v>
      </c>
    </row>
    <row r="7" spans="1:12" ht="21">
      <c r="A7" s="57" t="s">
        <v>89</v>
      </c>
      <c r="B7" s="55"/>
      <c r="C7" s="55"/>
      <c r="D7" s="57" t="s">
        <v>94</v>
      </c>
      <c r="E7" s="55"/>
      <c r="F7" s="55"/>
      <c r="G7" s="56"/>
      <c r="I7" s="90">
        <v>1392</v>
      </c>
      <c r="J7" s="90">
        <v>2</v>
      </c>
      <c r="K7" s="90">
        <v>70.900000000000006</v>
      </c>
    </row>
    <row r="8" spans="1:12" ht="21">
      <c r="A8" s="57" t="s">
        <v>90</v>
      </c>
      <c r="B8" s="55"/>
      <c r="C8" s="55"/>
      <c r="D8" s="55"/>
      <c r="E8" s="55"/>
      <c r="F8" s="55"/>
      <c r="G8" s="56"/>
      <c r="I8" s="90">
        <v>1393</v>
      </c>
      <c r="J8" s="90">
        <v>3</v>
      </c>
      <c r="K8" s="90">
        <v>81.900000000000006</v>
      </c>
    </row>
    <row r="9" spans="1:12" ht="21">
      <c r="D9" s="77" t="s">
        <v>147</v>
      </c>
      <c r="I9" s="90">
        <v>1394</v>
      </c>
      <c r="J9" s="90">
        <v>4</v>
      </c>
      <c r="K9" s="90">
        <v>91.7</v>
      </c>
    </row>
    <row r="10" spans="1:12" ht="21">
      <c r="D10" s="77" t="s">
        <v>148</v>
      </c>
      <c r="I10" s="90">
        <v>1395</v>
      </c>
      <c r="J10" s="90">
        <v>5</v>
      </c>
      <c r="K10" s="90">
        <v>100</v>
      </c>
    </row>
    <row r="11" spans="1:12" ht="21">
      <c r="I11" s="90">
        <v>1396</v>
      </c>
      <c r="J11" s="90">
        <v>6</v>
      </c>
      <c r="K11" s="90">
        <v>109.6</v>
      </c>
    </row>
    <row r="12" spans="1:12" ht="22.5">
      <c r="D12" s="29" t="s">
        <v>17</v>
      </c>
      <c r="I12" s="90">
        <v>1397</v>
      </c>
      <c r="J12" s="90">
        <v>7</v>
      </c>
      <c r="K12" s="90">
        <v>143.80000000000001</v>
      </c>
    </row>
    <row r="13" spans="1:12" ht="22.5">
      <c r="D13" s="29" t="s">
        <v>16</v>
      </c>
      <c r="I13" s="90">
        <v>1398</v>
      </c>
      <c r="J13" s="90">
        <v>8</v>
      </c>
      <c r="K13" s="90">
        <v>203.2</v>
      </c>
    </row>
    <row r="14" spans="1:12" ht="22.5">
      <c r="D14" s="29" t="s">
        <v>15</v>
      </c>
      <c r="I14" s="90">
        <v>1399</v>
      </c>
      <c r="J14" s="90">
        <v>9</v>
      </c>
      <c r="K14" s="90">
        <v>298.89999999999998</v>
      </c>
    </row>
    <row r="15" spans="1:12" ht="22.5">
      <c r="D15" s="29" t="s">
        <v>48</v>
      </c>
      <c r="I15" s="90">
        <v>1400</v>
      </c>
      <c r="J15" s="90">
        <v>10</v>
      </c>
      <c r="K15" s="90">
        <v>437</v>
      </c>
    </row>
    <row r="16" spans="1:12" ht="22.5">
      <c r="D16" s="29" t="s">
        <v>14</v>
      </c>
    </row>
    <row r="18" spans="4:12" ht="39">
      <c r="D18" s="174" t="s">
        <v>149</v>
      </c>
      <c r="E18" s="174"/>
      <c r="I18" s="73" t="s">
        <v>28</v>
      </c>
      <c r="J18" s="75" t="s">
        <v>135</v>
      </c>
      <c r="K18" s="68" t="s">
        <v>3</v>
      </c>
    </row>
    <row r="19" spans="4:12" ht="22.5">
      <c r="D19" s="78">
        <v>0</v>
      </c>
      <c r="E19" s="78">
        <v>3</v>
      </c>
      <c r="I19" s="68">
        <v>1</v>
      </c>
      <c r="J19" s="74" t="s">
        <v>137</v>
      </c>
      <c r="K19" s="68">
        <v>5</v>
      </c>
    </row>
    <row r="20" spans="4:12" ht="22.5">
      <c r="D20" s="79">
        <v>1</v>
      </c>
      <c r="E20" s="78">
        <v>4</v>
      </c>
      <c r="I20" s="68">
        <v>2</v>
      </c>
      <c r="J20" s="74" t="s">
        <v>136</v>
      </c>
      <c r="K20" s="68">
        <v>6.25</v>
      </c>
    </row>
    <row r="21" spans="4:12" ht="22.5">
      <c r="D21" s="78">
        <v>10</v>
      </c>
      <c r="E21" s="78">
        <v>5</v>
      </c>
      <c r="I21" s="68">
        <v>3</v>
      </c>
      <c r="J21" s="74" t="s">
        <v>138</v>
      </c>
      <c r="K21" s="68">
        <v>7.5</v>
      </c>
    </row>
    <row r="22" spans="4:12" ht="19.5">
      <c r="D22" s="82" t="s">
        <v>151</v>
      </c>
      <c r="E22" s="82">
        <v>0</v>
      </c>
      <c r="I22" s="68">
        <v>4</v>
      </c>
      <c r="J22" s="74" t="s">
        <v>139</v>
      </c>
      <c r="K22" s="68">
        <v>8.75</v>
      </c>
    </row>
    <row r="23" spans="4:12" ht="22.5">
      <c r="D23" s="174" t="s">
        <v>150</v>
      </c>
      <c r="E23" s="174"/>
      <c r="I23" s="68">
        <v>5</v>
      </c>
      <c r="J23" s="74" t="s">
        <v>140</v>
      </c>
      <c r="K23" s="68">
        <v>10</v>
      </c>
    </row>
    <row r="24" spans="4:12" ht="22.5">
      <c r="D24" s="34">
        <v>0</v>
      </c>
      <c r="E24" s="34">
        <v>1</v>
      </c>
      <c r="I24" s="68">
        <v>6</v>
      </c>
      <c r="J24" s="74" t="s">
        <v>141</v>
      </c>
      <c r="K24" s="68">
        <v>11</v>
      </c>
    </row>
    <row r="25" spans="4:12" ht="22.5">
      <c r="D25" s="34">
        <v>10</v>
      </c>
      <c r="E25" s="34">
        <v>2</v>
      </c>
      <c r="I25" s="68">
        <v>7</v>
      </c>
      <c r="J25" s="74" t="s">
        <v>142</v>
      </c>
      <c r="K25" s="68">
        <v>12</v>
      </c>
    </row>
    <row r="26" spans="4:12" ht="22.5">
      <c r="D26" s="34">
        <v>100</v>
      </c>
      <c r="E26" s="34">
        <v>3</v>
      </c>
      <c r="I26" s="68">
        <v>8</v>
      </c>
      <c r="J26" s="74" t="s">
        <v>143</v>
      </c>
      <c r="K26" s="68">
        <v>13</v>
      </c>
    </row>
    <row r="27" spans="4:12" ht="19.5">
      <c r="D27" s="82" t="s">
        <v>151</v>
      </c>
      <c r="E27" s="82">
        <v>0</v>
      </c>
      <c r="I27" s="68">
        <v>9</v>
      </c>
      <c r="J27" s="74" t="s">
        <v>144</v>
      </c>
      <c r="K27" s="68">
        <v>14</v>
      </c>
    </row>
    <row r="28" spans="4:12" ht="19.5">
      <c r="I28" s="68"/>
      <c r="J28" s="74" t="s">
        <v>145</v>
      </c>
      <c r="K28" s="68">
        <v>15</v>
      </c>
    </row>
    <row r="30" spans="4:12" ht="22.5">
      <c r="D30" s="76" t="s">
        <v>156</v>
      </c>
      <c r="E30" s="76"/>
    </row>
    <row r="31" spans="4:12" ht="39">
      <c r="D31" s="82" t="s">
        <v>48</v>
      </c>
      <c r="E31" s="82">
        <v>30</v>
      </c>
      <c r="H31" s="85" t="s">
        <v>92</v>
      </c>
      <c r="I31" s="34">
        <v>2</v>
      </c>
      <c r="K31" s="97" t="s">
        <v>135</v>
      </c>
      <c r="L31" s="97" t="s">
        <v>3</v>
      </c>
    </row>
    <row r="32" spans="4:12" ht="22.5">
      <c r="D32" s="82" t="s">
        <v>14</v>
      </c>
      <c r="E32" s="82">
        <v>40</v>
      </c>
      <c r="H32" s="86" t="s">
        <v>93</v>
      </c>
      <c r="I32" s="34">
        <v>1.5</v>
      </c>
      <c r="K32" s="96">
        <v>1</v>
      </c>
      <c r="L32" s="97">
        <v>5</v>
      </c>
    </row>
    <row r="33" spans="4:12" ht="22.5">
      <c r="D33" s="82" t="s">
        <v>15</v>
      </c>
      <c r="E33" s="82">
        <v>20</v>
      </c>
      <c r="H33" s="86" t="s">
        <v>94</v>
      </c>
      <c r="I33" s="34">
        <v>1</v>
      </c>
      <c r="K33" s="96">
        <v>2</v>
      </c>
      <c r="L33" s="97">
        <v>6.25</v>
      </c>
    </row>
    <row r="34" spans="4:12" ht="22.5">
      <c r="D34" s="82" t="s">
        <v>17</v>
      </c>
      <c r="E34" s="82">
        <v>4</v>
      </c>
      <c r="H34" s="84" t="s">
        <v>151</v>
      </c>
      <c r="I34" s="34">
        <v>0</v>
      </c>
      <c r="K34" s="96">
        <v>3</v>
      </c>
      <c r="L34" s="97">
        <v>7.5</v>
      </c>
    </row>
    <row r="35" spans="4:12" ht="22.5">
      <c r="D35" s="82" t="s">
        <v>16</v>
      </c>
      <c r="E35" s="82">
        <v>10</v>
      </c>
      <c r="H35" s="1"/>
      <c r="I35" s="1"/>
      <c r="K35" s="96">
        <v>4</v>
      </c>
      <c r="L35" s="97">
        <v>8.75</v>
      </c>
    </row>
    <row r="36" spans="4:12" ht="22.5">
      <c r="D36" s="82" t="s">
        <v>151</v>
      </c>
      <c r="E36" s="82">
        <v>0</v>
      </c>
      <c r="H36" s="84" t="s">
        <v>87</v>
      </c>
      <c r="I36" s="34">
        <v>1</v>
      </c>
      <c r="K36" s="96">
        <v>5</v>
      </c>
      <c r="L36" s="97">
        <v>10</v>
      </c>
    </row>
    <row r="37" spans="4:12" ht="22.5">
      <c r="D37" s="1"/>
      <c r="E37" s="1"/>
      <c r="H37" s="84" t="s">
        <v>88</v>
      </c>
      <c r="I37" s="34">
        <v>0.9</v>
      </c>
      <c r="K37" s="96">
        <v>6</v>
      </c>
      <c r="L37" s="97">
        <v>11</v>
      </c>
    </row>
    <row r="38" spans="4:12" ht="22.5">
      <c r="D38" s="174" t="s">
        <v>157</v>
      </c>
      <c r="E38" s="174"/>
      <c r="H38" s="84" t="s">
        <v>89</v>
      </c>
      <c r="I38" s="34">
        <v>0.8</v>
      </c>
      <c r="K38" s="96">
        <v>7</v>
      </c>
      <c r="L38" s="97">
        <v>12</v>
      </c>
    </row>
    <row r="39" spans="4:12" ht="22.5">
      <c r="D39" s="82" t="s">
        <v>48</v>
      </c>
      <c r="E39" s="82">
        <v>15</v>
      </c>
      <c r="H39" s="84" t="s">
        <v>90</v>
      </c>
      <c r="I39" s="34">
        <v>0.5</v>
      </c>
      <c r="K39" s="96">
        <v>8</v>
      </c>
      <c r="L39" s="97">
        <v>13</v>
      </c>
    </row>
    <row r="40" spans="4:12" ht="22.5">
      <c r="D40" s="82" t="s">
        <v>14</v>
      </c>
      <c r="E40" s="82">
        <v>20</v>
      </c>
      <c r="H40" s="84" t="s">
        <v>151</v>
      </c>
      <c r="I40" s="34">
        <v>0</v>
      </c>
      <c r="K40" s="96">
        <v>9</v>
      </c>
      <c r="L40" s="97">
        <v>14</v>
      </c>
    </row>
    <row r="41" spans="4:12" ht="19.5">
      <c r="D41" s="82" t="s">
        <v>15</v>
      </c>
      <c r="E41" s="82">
        <v>10</v>
      </c>
      <c r="K41" s="96">
        <v>10</v>
      </c>
      <c r="L41" s="97">
        <v>15</v>
      </c>
    </row>
    <row r="42" spans="4:12" ht="22.5">
      <c r="D42" s="82" t="s">
        <v>17</v>
      </c>
      <c r="E42" s="82">
        <v>2</v>
      </c>
      <c r="K42" s="72">
        <v>0</v>
      </c>
      <c r="L42" s="72">
        <v>0</v>
      </c>
    </row>
    <row r="43" spans="4:12" ht="18.75">
      <c r="D43" s="82" t="s">
        <v>16</v>
      </c>
      <c r="E43" s="82">
        <v>5</v>
      </c>
    </row>
    <row r="44" spans="4:12" ht="18.75">
      <c r="D44" s="82" t="s">
        <v>151</v>
      </c>
      <c r="E44" s="82">
        <v>0</v>
      </c>
    </row>
    <row r="47" spans="4:12" ht="18.75">
      <c r="D47" s="104" t="s">
        <v>169</v>
      </c>
      <c r="E47" s="104">
        <v>1</v>
      </c>
    </row>
    <row r="48" spans="4:12" ht="18.75">
      <c r="D48" s="104" t="s">
        <v>170</v>
      </c>
      <c r="E48" s="104">
        <v>1</v>
      </c>
    </row>
    <row r="49" spans="4:5" ht="18.75">
      <c r="D49" s="104" t="s">
        <v>171</v>
      </c>
      <c r="E49" s="104">
        <v>0.8</v>
      </c>
    </row>
    <row r="50" spans="4:5" ht="18.75">
      <c r="D50" s="103" t="s">
        <v>151</v>
      </c>
      <c r="E50" s="103">
        <v>0</v>
      </c>
    </row>
  </sheetData>
  <mergeCells count="3">
    <mergeCell ref="D18:E18"/>
    <mergeCell ref="D23:E23"/>
    <mergeCell ref="D38:E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B1:O23"/>
  <sheetViews>
    <sheetView rightToLeft="1" zoomScaleNormal="100" workbookViewId="0">
      <selection activeCell="B16" sqref="B16"/>
    </sheetView>
  </sheetViews>
  <sheetFormatPr defaultColWidth="10.875" defaultRowHeight="22.5"/>
  <cols>
    <col min="1" max="1" width="4" style="1" customWidth="1"/>
    <col min="2" max="2" width="7.625" style="1" customWidth="1"/>
    <col min="3" max="3" width="52.875" style="1" customWidth="1"/>
    <col min="4" max="4" width="18.125" style="1" customWidth="1"/>
    <col min="5" max="5" width="22" style="1" customWidth="1"/>
    <col min="6" max="6" width="31.875" style="1" customWidth="1"/>
    <col min="7" max="7" width="17.625" style="1" customWidth="1"/>
    <col min="8" max="8" width="20.125" style="1" customWidth="1"/>
    <col min="9" max="9" width="20" style="1" customWidth="1"/>
    <col min="10" max="10" width="10.125" style="1" customWidth="1"/>
    <col min="11" max="11" width="14.125" style="1" customWidth="1"/>
    <col min="12" max="13" width="13.125" style="1" customWidth="1"/>
    <col min="14" max="16" width="10.875" style="1"/>
    <col min="17" max="17" width="20.5" style="1" customWidth="1"/>
    <col min="18" max="16384" width="10.875" style="1"/>
  </cols>
  <sheetData>
    <row r="1" spans="2:15" ht="30" customHeight="1">
      <c r="B1" s="213" t="s">
        <v>230</v>
      </c>
      <c r="C1" s="213"/>
      <c r="D1" s="213"/>
      <c r="E1" s="213"/>
      <c r="F1" s="213"/>
      <c r="G1" s="213"/>
      <c r="H1" s="2"/>
      <c r="I1" s="11"/>
      <c r="J1" s="258"/>
      <c r="K1" s="258"/>
      <c r="L1" s="25"/>
      <c r="M1" s="25"/>
    </row>
    <row r="2" spans="2:15" ht="29.1" customHeight="1" thickBot="1">
      <c r="B2" s="6" t="s">
        <v>0</v>
      </c>
      <c r="C2" s="2"/>
      <c r="D2" s="2"/>
      <c r="E2" s="2"/>
      <c r="F2" s="2"/>
      <c r="G2" s="2"/>
      <c r="H2" s="2"/>
      <c r="I2" s="2"/>
      <c r="J2" s="2"/>
      <c r="K2" s="2"/>
      <c r="L2" s="26"/>
      <c r="M2" s="26"/>
    </row>
    <row r="3" spans="2:15" ht="39.950000000000003" customHeight="1" thickBot="1">
      <c r="B3" s="23" t="s">
        <v>9</v>
      </c>
      <c r="C3" s="30" t="s">
        <v>2</v>
      </c>
      <c r="D3" s="92" t="s">
        <v>172</v>
      </c>
      <c r="E3" s="92" t="s">
        <v>173</v>
      </c>
      <c r="F3" s="95" t="s">
        <v>3</v>
      </c>
      <c r="G3" s="92" t="s">
        <v>4</v>
      </c>
      <c r="H3" s="27"/>
      <c r="I3" s="27"/>
      <c r="J3" s="27"/>
      <c r="K3" s="27"/>
      <c r="N3" s="24"/>
      <c r="O3" s="24"/>
    </row>
    <row r="4" spans="2:15" ht="54.75" customHeight="1">
      <c r="B4" s="140" t="s">
        <v>10</v>
      </c>
      <c r="C4" s="171" t="s">
        <v>224</v>
      </c>
      <c r="D4" s="151">
        <f>G23</f>
        <v>0</v>
      </c>
      <c r="E4" s="141">
        <f>D4*100</f>
        <v>0</v>
      </c>
      <c r="F4" s="255">
        <f>IF(E8=0,'اطلاعات پایه'!$L$42,VLOOKUP(E8,'اطلاعات پایه'!$K$32:$L$41,2,TRUE))</f>
        <v>0</v>
      </c>
      <c r="G4" s="135"/>
      <c r="H4" s="25"/>
      <c r="I4" s="25"/>
      <c r="J4" s="25"/>
      <c r="K4" s="25"/>
    </row>
    <row r="5" spans="2:15" ht="41.1" customHeight="1">
      <c r="B5" s="142" t="s">
        <v>11</v>
      </c>
      <c r="C5" s="172" t="s">
        <v>222</v>
      </c>
      <c r="D5" s="146"/>
      <c r="E5" s="141">
        <f>D5*0.25</f>
        <v>0</v>
      </c>
      <c r="F5" s="256"/>
      <c r="G5" s="143"/>
      <c r="H5" s="25"/>
      <c r="I5" s="25"/>
      <c r="J5" s="25"/>
      <c r="K5" s="25"/>
    </row>
    <row r="6" spans="2:15" ht="43.5" customHeight="1">
      <c r="B6" s="142" t="s">
        <v>12</v>
      </c>
      <c r="C6" s="172" t="s">
        <v>223</v>
      </c>
      <c r="D6" s="146"/>
      <c r="E6" s="141">
        <f>D6*0.1</f>
        <v>0</v>
      </c>
      <c r="F6" s="256"/>
      <c r="G6" s="143"/>
      <c r="H6" s="25"/>
      <c r="I6" s="25"/>
      <c r="J6" s="25"/>
      <c r="K6" s="25"/>
    </row>
    <row r="7" spans="2:15" ht="43.5" customHeight="1">
      <c r="B7" s="142" t="s">
        <v>131</v>
      </c>
      <c r="C7" s="173" t="s">
        <v>132</v>
      </c>
      <c r="D7" s="147"/>
      <c r="E7" s="141">
        <f>D7</f>
        <v>0</v>
      </c>
      <c r="F7" s="256"/>
      <c r="G7" s="135"/>
      <c r="H7"/>
      <c r="I7"/>
      <c r="J7"/>
      <c r="K7" s="25"/>
    </row>
    <row r="8" spans="2:15" ht="35.1" customHeight="1">
      <c r="B8" s="259" t="s">
        <v>146</v>
      </c>
      <c r="C8" s="259"/>
      <c r="D8" s="259"/>
      <c r="E8" s="144">
        <f>ROUND(MAX(E4:E7)/'اطلاعات پایه'!L6,0)</f>
        <v>0</v>
      </c>
      <c r="F8" s="257"/>
      <c r="G8" s="145"/>
      <c r="H8"/>
      <c r="I8"/>
      <c r="J8"/>
      <c r="K8" s="25"/>
      <c r="L8" s="25"/>
    </row>
    <row r="9" spans="2:15">
      <c r="F9" s="98">
        <f>F4</f>
        <v>0</v>
      </c>
    </row>
    <row r="12" spans="2:15">
      <c r="C12" s="72" t="s">
        <v>159</v>
      </c>
      <c r="D12" s="64" t="s">
        <v>161</v>
      </c>
      <c r="E12" s="72" t="s">
        <v>133</v>
      </c>
      <c r="F12" s="72" t="s">
        <v>160</v>
      </c>
      <c r="J12"/>
    </row>
    <row r="13" spans="2:15">
      <c r="C13" s="115">
        <v>1393</v>
      </c>
      <c r="D13" s="121"/>
      <c r="E13" s="91">
        <f>اطلاعات!E8</f>
        <v>10.128374090886904</v>
      </c>
      <c r="F13" s="72">
        <f t="shared" ref="F13:F22" si="0">E13*D13</f>
        <v>0</v>
      </c>
      <c r="J13"/>
    </row>
    <row r="14" spans="2:15">
      <c r="C14" s="152">
        <v>1394</v>
      </c>
      <c r="D14" s="121"/>
      <c r="E14" s="91">
        <f>اطلاعات!E9</f>
        <v>9.0498724295091257</v>
      </c>
      <c r="F14" s="72">
        <f t="shared" si="0"/>
        <v>0</v>
      </c>
      <c r="J14"/>
    </row>
    <row r="15" spans="2:15">
      <c r="C15" s="152">
        <v>1395</v>
      </c>
      <c r="D15" s="121"/>
      <c r="E15" s="91">
        <f>اطلاعات!E10</f>
        <v>8.3000000000000007</v>
      </c>
      <c r="F15" s="72">
        <f t="shared" si="0"/>
        <v>0</v>
      </c>
      <c r="J15"/>
    </row>
    <row r="16" spans="2:15">
      <c r="C16" s="152">
        <v>1396</v>
      </c>
      <c r="D16" s="121"/>
      <c r="E16" s="91">
        <f>اطلاعات!E11</f>
        <v>7.5729927007299276</v>
      </c>
      <c r="F16" s="72">
        <f t="shared" si="0"/>
        <v>0</v>
      </c>
      <c r="J16"/>
    </row>
    <row r="17" spans="3:11">
      <c r="C17" s="152">
        <v>1397</v>
      </c>
      <c r="D17" s="121"/>
      <c r="E17" s="91">
        <f>اطلاعات!E12</f>
        <v>5.7702201026125879</v>
      </c>
      <c r="F17" s="72">
        <f t="shared" si="0"/>
        <v>0</v>
      </c>
      <c r="J17"/>
    </row>
    <row r="18" spans="3:11">
      <c r="C18" s="152">
        <v>1398</v>
      </c>
      <c r="D18" s="121"/>
      <c r="E18" s="91">
        <f>اطلاعات!E13</f>
        <v>4.0846456692913389</v>
      </c>
      <c r="F18" s="72">
        <f t="shared" si="0"/>
        <v>0</v>
      </c>
      <c r="J18"/>
    </row>
    <row r="19" spans="3:11">
      <c r="C19" s="152">
        <v>1399</v>
      </c>
      <c r="D19" s="121"/>
      <c r="E19" s="91">
        <f>اطلاعات!E14</f>
        <v>2.7768484442957515</v>
      </c>
      <c r="F19" s="72">
        <f t="shared" si="0"/>
        <v>0</v>
      </c>
      <c r="J19"/>
    </row>
    <row r="20" spans="3:11">
      <c r="C20" s="152">
        <v>1400</v>
      </c>
      <c r="D20" s="121"/>
      <c r="E20" s="91">
        <f>اطلاعات!E15</f>
        <v>1.8993135011441649</v>
      </c>
      <c r="F20" s="72">
        <f t="shared" si="0"/>
        <v>0</v>
      </c>
      <c r="J20"/>
    </row>
    <row r="21" spans="3:11">
      <c r="C21" s="152">
        <v>1401</v>
      </c>
      <c r="D21" s="121"/>
      <c r="E21" s="91">
        <f>اطلاعات!E16</f>
        <v>1.296875</v>
      </c>
      <c r="F21" s="72">
        <f t="shared" si="0"/>
        <v>0</v>
      </c>
      <c r="J21"/>
    </row>
    <row r="22" spans="3:11">
      <c r="C22" s="152">
        <v>1402</v>
      </c>
      <c r="D22" s="121"/>
      <c r="E22" s="91">
        <f>اطلاعات!E17</f>
        <v>1</v>
      </c>
      <c r="F22" s="72">
        <f t="shared" si="0"/>
        <v>0</v>
      </c>
      <c r="J22"/>
    </row>
    <row r="23" spans="3:11" ht="24">
      <c r="C23" s="252" t="s">
        <v>162</v>
      </c>
      <c r="D23" s="253"/>
      <c r="E23" s="253"/>
      <c r="F23" s="254"/>
      <c r="G23" s="80">
        <f>AVERAGE(F13:F22)</f>
        <v>0</v>
      </c>
      <c r="K23"/>
    </row>
  </sheetData>
  <sheetProtection algorithmName="SHA-512" hashValue="/juEVEOTJ1MKMVUmzRXPrs9aMT3BxxNG0hDlVijTlauraGgUld1Xk5ANmioKqgUC9dwvYSRuo0sopAPDrF+aoQ==" saltValue="urZK00ZF54cSsWHtCTjH7g==" spinCount="100000" sheet="1" objects="1" scenarios="1"/>
  <mergeCells count="5">
    <mergeCell ref="C23:F23"/>
    <mergeCell ref="F4:F8"/>
    <mergeCell ref="B1:G1"/>
    <mergeCell ref="J1:K1"/>
    <mergeCell ref="B8:D8"/>
  </mergeCells>
  <pageMargins left="0.7" right="0.7" top="0.75" bottom="0.75" header="0.3" footer="0.3"/>
  <pageSetup scale="52" fitToHeight="0" orientation="portrait" r:id="rId1"/>
  <cellWatches>
    <cellWatch r="D5"/>
    <cellWatch r="D6"/>
    <cellWatch r="D4"/>
    <cellWatch r="D8"/>
    <cellWatch r="G8"/>
    <cellWatch r="D3"/>
  </cellWatch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I21"/>
  <sheetViews>
    <sheetView rightToLeft="1" zoomScaleNormal="100" workbookViewId="0">
      <selection activeCell="B16" sqref="B16"/>
    </sheetView>
  </sheetViews>
  <sheetFormatPr defaultColWidth="10.875" defaultRowHeight="22.5"/>
  <cols>
    <col min="1" max="1" width="4" style="1" customWidth="1"/>
    <col min="2" max="2" width="7.625" style="1" customWidth="1"/>
    <col min="3" max="3" width="57.25" style="1" customWidth="1"/>
    <col min="4" max="4" width="39.25" style="1" customWidth="1"/>
    <col min="5" max="5" width="15.5" style="1" customWidth="1"/>
    <col min="6" max="6" width="9.75" style="1" customWidth="1"/>
    <col min="7" max="7" width="10.875" style="1" customWidth="1"/>
    <col min="8" max="8" width="13.125" style="1" customWidth="1"/>
    <col min="9" max="10" width="24.875" style="1" customWidth="1"/>
    <col min="11" max="16384" width="10.875" style="1"/>
  </cols>
  <sheetData>
    <row r="1" spans="1:9" ht="30" customHeight="1">
      <c r="A1"/>
      <c r="B1"/>
      <c r="C1" s="213" t="s">
        <v>231</v>
      </c>
      <c r="D1" s="213"/>
      <c r="E1" s="213"/>
      <c r="F1" s="213"/>
      <c r="G1" s="213"/>
      <c r="H1" s="213"/>
      <c r="I1"/>
    </row>
    <row r="2" spans="1:9" ht="29.1" customHeight="1">
      <c r="A2"/>
      <c r="B2"/>
      <c r="C2"/>
      <c r="D2"/>
      <c r="E2"/>
      <c r="F2"/>
      <c r="G2"/>
      <c r="H2"/>
      <c r="I2"/>
    </row>
    <row r="3" spans="1:9">
      <c r="A3"/>
      <c r="B3"/>
      <c r="C3" s="68" t="s">
        <v>174</v>
      </c>
      <c r="D3" s="72" t="s">
        <v>3</v>
      </c>
      <c r="E3" s="25"/>
      <c r="F3"/>
      <c r="G3"/>
      <c r="H3"/>
    </row>
    <row r="4" spans="1:9" ht="41.1" customHeight="1">
      <c r="A4"/>
      <c r="B4"/>
      <c r="C4" s="68" t="s">
        <v>164</v>
      </c>
      <c r="D4" s="72">
        <f>D14</f>
        <v>0</v>
      </c>
      <c r="E4" s="25"/>
      <c r="F4"/>
      <c r="G4"/>
      <c r="H4"/>
    </row>
    <row r="5" spans="1:9" ht="39.950000000000003" customHeight="1">
      <c r="A5"/>
      <c r="B5"/>
      <c r="C5" s="68" t="s">
        <v>165</v>
      </c>
      <c r="D5" s="72">
        <f>D21</f>
        <v>0</v>
      </c>
      <c r="E5" s="25"/>
      <c r="F5"/>
      <c r="G5"/>
      <c r="H5"/>
    </row>
    <row r="6" spans="1:9" ht="39.950000000000003" customHeight="1">
      <c r="A6"/>
      <c r="B6"/>
      <c r="C6" s="109" t="s">
        <v>166</v>
      </c>
      <c r="D6" s="72">
        <f>0.7*D4+0.3*D5</f>
        <v>0</v>
      </c>
      <c r="E6" s="25"/>
      <c r="F6" s="25"/>
      <c r="G6"/>
      <c r="H6"/>
      <c r="I6"/>
    </row>
    <row r="7" spans="1:9" ht="35.1" customHeight="1">
      <c r="A7"/>
      <c r="B7"/>
      <c r="C7"/>
      <c r="D7"/>
      <c r="E7"/>
      <c r="F7"/>
      <c r="G7"/>
      <c r="H7"/>
      <c r="I7"/>
    </row>
    <row r="8" spans="1:9" ht="35.1" customHeight="1">
      <c r="A8"/>
      <c r="B8"/>
      <c r="C8" s="106" t="s">
        <v>175</v>
      </c>
      <c r="D8"/>
      <c r="E8"/>
      <c r="F8"/>
      <c r="G8"/>
      <c r="H8"/>
      <c r="I8"/>
    </row>
    <row r="9" spans="1:9" s="2" customFormat="1" ht="36" customHeight="1">
      <c r="A9"/>
      <c r="B9"/>
      <c r="C9" s="107" t="s">
        <v>177</v>
      </c>
      <c r="D9" s="107" t="s">
        <v>212</v>
      </c>
      <c r="E9" s="107" t="s">
        <v>183</v>
      </c>
      <c r="F9" s="107" t="s">
        <v>184</v>
      </c>
      <c r="G9" s="106"/>
      <c r="H9" s="265" t="s">
        <v>215</v>
      </c>
      <c r="I9" s="265"/>
    </row>
    <row r="10" spans="1:9">
      <c r="C10" s="108" t="s">
        <v>176</v>
      </c>
      <c r="D10" s="121"/>
      <c r="E10" s="116">
        <v>35</v>
      </c>
      <c r="F10" s="121"/>
      <c r="H10" s="263" t="s">
        <v>216</v>
      </c>
      <c r="I10" s="264"/>
    </row>
    <row r="11" spans="1:9">
      <c r="C11" s="34" t="s">
        <v>180</v>
      </c>
      <c r="D11" s="121"/>
      <c r="E11" s="116">
        <v>35</v>
      </c>
      <c r="F11" s="121"/>
      <c r="H11" s="264"/>
      <c r="I11" s="264"/>
    </row>
    <row r="12" spans="1:9">
      <c r="C12" s="34" t="s">
        <v>178</v>
      </c>
      <c r="D12" s="121"/>
      <c r="E12" s="116">
        <v>20</v>
      </c>
      <c r="F12" s="121"/>
      <c r="H12" s="264"/>
      <c r="I12" s="264"/>
    </row>
    <row r="13" spans="1:9">
      <c r="C13" s="34" t="s">
        <v>179</v>
      </c>
      <c r="D13" s="121"/>
      <c r="E13" s="116">
        <v>10</v>
      </c>
      <c r="F13" s="121"/>
      <c r="H13" s="264"/>
      <c r="I13" s="264"/>
    </row>
    <row r="14" spans="1:9">
      <c r="C14" s="34" t="s">
        <v>6</v>
      </c>
      <c r="D14" s="203">
        <f>SUM(F10:F13)</f>
        <v>0</v>
      </c>
      <c r="E14" s="203"/>
      <c r="F14" s="203"/>
      <c r="H14" s="264"/>
      <c r="I14" s="264"/>
    </row>
    <row r="15" spans="1:9">
      <c r="C15" s="106" t="s">
        <v>165</v>
      </c>
      <c r="H15" s="264"/>
      <c r="I15" s="264"/>
    </row>
    <row r="16" spans="1:9" ht="39">
      <c r="C16" s="107" t="s">
        <v>165</v>
      </c>
      <c r="D16" s="107" t="s">
        <v>211</v>
      </c>
      <c r="E16" s="107" t="s">
        <v>183</v>
      </c>
      <c r="F16" s="107" t="s">
        <v>184</v>
      </c>
      <c r="H16" s="264"/>
      <c r="I16" s="264"/>
    </row>
    <row r="17" spans="3:9">
      <c r="C17" s="108" t="s">
        <v>181</v>
      </c>
      <c r="D17" s="121"/>
      <c r="E17" s="116">
        <v>10</v>
      </c>
      <c r="F17" s="121"/>
      <c r="H17" s="264"/>
      <c r="I17" s="264"/>
    </row>
    <row r="18" spans="3:9">
      <c r="C18" s="34" t="s">
        <v>182</v>
      </c>
      <c r="D18" s="121"/>
      <c r="E18" s="116">
        <v>30</v>
      </c>
      <c r="F18" s="121"/>
    </row>
    <row r="19" spans="3:9">
      <c r="C19" s="34" t="s">
        <v>186</v>
      </c>
      <c r="D19" s="121"/>
      <c r="E19" s="116">
        <v>50</v>
      </c>
      <c r="F19" s="121"/>
    </row>
    <row r="20" spans="3:9">
      <c r="C20" s="34" t="s">
        <v>185</v>
      </c>
      <c r="D20" s="121"/>
      <c r="E20" s="116">
        <v>10</v>
      </c>
      <c r="F20" s="121"/>
    </row>
    <row r="21" spans="3:9">
      <c r="C21" s="34" t="s">
        <v>6</v>
      </c>
      <c r="D21" s="260">
        <f>SUM(F17:F20)</f>
        <v>0</v>
      </c>
      <c r="E21" s="261"/>
      <c r="F21" s="262"/>
    </row>
  </sheetData>
  <sheetProtection algorithmName="SHA-512" hashValue="ze8MhJHf30BYYIF5yTcN3HMUEHJnZuyzCRpBJCffccKpLMMBsxrFdjziqeUGwBeH+lW3GguKIJQCk27X7h8ltg==" saltValue="zluEiEPsUxOnXeRM1T619A==" spinCount="100000" sheet="1" objects="1" scenarios="1"/>
  <mergeCells count="5">
    <mergeCell ref="D14:F14"/>
    <mergeCell ref="D21:F21"/>
    <mergeCell ref="H10:I17"/>
    <mergeCell ref="H9:I9"/>
    <mergeCell ref="C1:H1"/>
  </mergeCells>
  <pageMargins left="0.7" right="0.7" top="0.75" bottom="0.75" header="0.3" footer="0.3"/>
  <pageSetup scale="79" fitToHeight="0" orientation="portrait" r:id="rId1"/>
  <cellWatches>
    <cellWatch r="D7"/>
    <cellWatch r="D9"/>
    <cellWatch r="F8"/>
    <cellWatch r="D13"/>
    <cellWatch r="F7"/>
    <cellWatch r="D10"/>
    <cellWatch r="F10"/>
    <cellWatch r="D14"/>
    <cellWatch r="D8"/>
    <cellWatch r="D11"/>
    <cellWatch r="D15"/>
    <cellWatch r="D6"/>
    <cellWatch r="D12"/>
    <cellWatch r="F12"/>
    <cellWatch r="D17"/>
    <cellWatch r="F9"/>
    <cellWatch r="F6"/>
    <cellWatch r="H8"/>
    <cellWatch r="F13"/>
    <cellWatch r="H7"/>
    <cellWatch r="D5"/>
    <cellWatch r="H10"/>
    <cellWatch r="F14"/>
    <cellWatch r="M8"/>
    <cellWatch r="H9"/>
    <cellWatch r="H13"/>
    <cellWatch r="M7"/>
    <cellWatch r="G5"/>
    <cellWatch r="M10"/>
    <cellWatch r="H14"/>
    <cellWatch r="F11"/>
    <cellWatch r="H12"/>
    <cellWatch r="K8"/>
    <cellWatch r="K7"/>
    <cellWatch r="K10"/>
    <cellWatch r="P8"/>
    <cellWatch r="K9"/>
    <cellWatch r="K13"/>
    <cellWatch r="P7"/>
    <cellWatch r="J5"/>
    <cellWatch r="P10"/>
    <cellWatch r="K14"/>
  </cellWatch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B1:G8"/>
  <sheetViews>
    <sheetView rightToLeft="1" zoomScale="85" zoomScaleNormal="85" workbookViewId="0">
      <selection activeCell="B16" sqref="B16"/>
    </sheetView>
  </sheetViews>
  <sheetFormatPr defaultColWidth="10.875" defaultRowHeight="22.5"/>
  <cols>
    <col min="1" max="1" width="4" style="1" customWidth="1"/>
    <col min="2" max="2" width="7.625" style="1" customWidth="1"/>
    <col min="3" max="3" width="16.875" style="1" customWidth="1"/>
    <col min="4" max="4" width="25.125" style="1" customWidth="1"/>
    <col min="5" max="5" width="10.875" style="1" customWidth="1"/>
    <col min="6" max="6" width="13.125" style="1" customWidth="1"/>
    <col min="7" max="8" width="24.875" style="1" customWidth="1"/>
    <col min="9" max="16384" width="10.875" style="1"/>
  </cols>
  <sheetData>
    <row r="1" spans="2:7" ht="26.25">
      <c r="C1" s="238" t="s">
        <v>232</v>
      </c>
      <c r="D1" s="239"/>
      <c r="E1" s="239"/>
      <c r="F1" s="240"/>
    </row>
    <row r="2" spans="2:7">
      <c r="B2"/>
      <c r="C2"/>
      <c r="D2"/>
      <c r="E2"/>
      <c r="F2"/>
    </row>
    <row r="3" spans="2:7" ht="41.1" customHeight="1">
      <c r="B3"/>
      <c r="C3" s="266" t="s">
        <v>163</v>
      </c>
      <c r="D3" s="71" t="s">
        <v>130</v>
      </c>
      <c r="E3" s="72" t="s">
        <v>3</v>
      </c>
      <c r="F3"/>
      <c r="G3" s="4"/>
    </row>
    <row r="4" spans="2:7" ht="39.950000000000003" customHeight="1">
      <c r="B4"/>
      <c r="C4" s="267"/>
      <c r="D4" s="138"/>
      <c r="E4" s="72">
        <f>IF(D4="دارد",5,0)</f>
        <v>0</v>
      </c>
      <c r="F4"/>
    </row>
    <row r="5" spans="2:7" ht="35.1" customHeight="1">
      <c r="B5"/>
      <c r="C5"/>
      <c r="D5"/>
      <c r="E5"/>
      <c r="F5"/>
    </row>
    <row r="6" spans="2:7" s="2" customFormat="1" ht="24.95" customHeight="1">
      <c r="B6"/>
      <c r="C6"/>
      <c r="D6"/>
      <c r="E6"/>
      <c r="F6"/>
    </row>
    <row r="7" spans="2:7">
      <c r="B7"/>
      <c r="C7"/>
      <c r="D7"/>
      <c r="E7"/>
      <c r="F7"/>
    </row>
    <row r="8" spans="2:7">
      <c r="B8"/>
      <c r="C8"/>
      <c r="D8"/>
      <c r="E8"/>
      <c r="F8"/>
    </row>
  </sheetData>
  <sheetProtection algorithmName="SHA-512" hashValue="RNzvOmhoqGrkHsSFiU9hHHMiOg9mI3DxvuRN6D5mtr3/1Xp1lnB5pR9zjWO5d7zxjHODwlHoHFeggjLYhajYhg==" saltValue="kV8aEcdP4Ccch68pNDBuUw==" spinCount="100000" sheet="1" objects="1" scenarios="1"/>
  <mergeCells count="2">
    <mergeCell ref="C3:C4"/>
    <mergeCell ref="C1:F1"/>
  </mergeCells>
  <pageMargins left="0.7" right="0.7" top="0.75" bottom="0.75" header="0.3" footer="0.3"/>
  <pageSetup scale="7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'اطلاعات پایه'!$F$5:$F$6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1AAF8-2307-489E-B541-6C69A3DCD8D1}">
  <sheetPr codeName="Sheet12">
    <pageSetUpPr fitToPage="1"/>
  </sheetPr>
  <dimension ref="B7:E17"/>
  <sheetViews>
    <sheetView rightToLeft="1" zoomScaleNormal="100" workbookViewId="0">
      <selection activeCell="C12" sqref="C12"/>
    </sheetView>
  </sheetViews>
  <sheetFormatPr defaultColWidth="10.875" defaultRowHeight="22.5"/>
  <cols>
    <col min="1" max="1" width="4" style="1" customWidth="1"/>
    <col min="2" max="2" width="8.875" style="1" customWidth="1"/>
    <col min="3" max="3" width="32.375" style="1" customWidth="1"/>
    <col min="4" max="4" width="11.875" style="1" customWidth="1"/>
    <col min="5" max="5" width="19.875" style="5" customWidth="1"/>
    <col min="6" max="7" width="6.875" style="1" customWidth="1"/>
    <col min="8" max="16384" width="10.875" style="1"/>
  </cols>
  <sheetData>
    <row r="7" spans="2:5" ht="58.5">
      <c r="B7" s="154" t="s">
        <v>1</v>
      </c>
      <c r="C7" s="154" t="s">
        <v>20</v>
      </c>
      <c r="D7" s="154" t="s">
        <v>221</v>
      </c>
      <c r="E7" s="155" t="s">
        <v>220</v>
      </c>
    </row>
    <row r="8" spans="2:5" ht="24">
      <c r="B8" s="152">
        <v>1</v>
      </c>
      <c r="C8" s="93">
        <v>1393</v>
      </c>
      <c r="D8" s="93">
        <v>81.947999999999993</v>
      </c>
      <c r="E8" s="153">
        <f>D17/D8</f>
        <v>10.128374090886904</v>
      </c>
    </row>
    <row r="9" spans="2:5" ht="24">
      <c r="B9" s="152">
        <v>2</v>
      </c>
      <c r="C9" s="93">
        <v>1394</v>
      </c>
      <c r="D9" s="93">
        <v>91.713999999999999</v>
      </c>
      <c r="E9" s="153">
        <f>D17/D9</f>
        <v>9.0498724295091257</v>
      </c>
    </row>
    <row r="10" spans="2:5" ht="24">
      <c r="B10" s="152">
        <v>3</v>
      </c>
      <c r="C10" s="93">
        <v>1395</v>
      </c>
      <c r="D10" s="93">
        <v>100</v>
      </c>
      <c r="E10" s="153">
        <f>D17/D10</f>
        <v>8.3000000000000007</v>
      </c>
    </row>
    <row r="11" spans="2:5" ht="24">
      <c r="B11" s="152">
        <v>4</v>
      </c>
      <c r="C11" s="93">
        <v>1396</v>
      </c>
      <c r="D11" s="93">
        <v>109.6</v>
      </c>
      <c r="E11" s="153">
        <f>D17/D11</f>
        <v>7.5729927007299276</v>
      </c>
    </row>
    <row r="12" spans="2:5" ht="24">
      <c r="B12" s="152">
        <v>5</v>
      </c>
      <c r="C12" s="93">
        <v>1397</v>
      </c>
      <c r="D12" s="93">
        <v>143.84200000000001</v>
      </c>
      <c r="E12" s="153">
        <f>D17/D12</f>
        <v>5.7702201026125879</v>
      </c>
    </row>
    <row r="13" spans="2:5" ht="24">
      <c r="B13" s="152">
        <v>6</v>
      </c>
      <c r="C13" s="93">
        <v>1398</v>
      </c>
      <c r="D13" s="93">
        <v>203.2</v>
      </c>
      <c r="E13" s="153">
        <f>D17/D13</f>
        <v>4.0846456692913389</v>
      </c>
    </row>
    <row r="14" spans="2:5" ht="24">
      <c r="B14" s="152">
        <v>7</v>
      </c>
      <c r="C14" s="93">
        <v>1399</v>
      </c>
      <c r="D14" s="93">
        <v>298.89999999999998</v>
      </c>
      <c r="E14" s="153">
        <f>D17/D14</f>
        <v>2.7768484442957515</v>
      </c>
    </row>
    <row r="15" spans="2:5" ht="24">
      <c r="B15" s="152">
        <v>8</v>
      </c>
      <c r="C15" s="93">
        <v>1400</v>
      </c>
      <c r="D15" s="93">
        <v>437</v>
      </c>
      <c r="E15" s="153">
        <f>D17/D15</f>
        <v>1.8993135011441649</v>
      </c>
    </row>
    <row r="16" spans="2:5" ht="24">
      <c r="B16" s="152">
        <v>9</v>
      </c>
      <c r="C16" s="93">
        <v>1401</v>
      </c>
      <c r="D16" s="93">
        <v>640</v>
      </c>
      <c r="E16" s="153">
        <f>D17/D16</f>
        <v>1.296875</v>
      </c>
    </row>
    <row r="17" spans="2:5" ht="24">
      <c r="B17" s="152">
        <v>10</v>
      </c>
      <c r="C17" s="93">
        <v>1402</v>
      </c>
      <c r="D17" s="93">
        <v>830</v>
      </c>
      <c r="E17" s="153">
        <f>D17/D17</f>
        <v>1</v>
      </c>
    </row>
  </sheetData>
  <sheetProtection algorithmName="SHA-512" hashValue="osNsNkjA4iZZZzXLCE2nYtFa1rKoooV0RMI+dNuvAgh15jZlt232fY9O8paSRNTIDrinvWHUwdYhrNHbEnFPjQ==" saltValue="WGlzPk3Yb7p2A7SuNBuS9g==" spinCount="100000" sheet="1" objects="1" scenarios="1"/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Q20"/>
  <sheetViews>
    <sheetView rightToLeft="1" tabSelected="1" zoomScaleNormal="100" workbookViewId="0">
      <selection activeCell="D2" sqref="D2"/>
    </sheetView>
  </sheetViews>
  <sheetFormatPr defaultColWidth="10.875" defaultRowHeight="22.5"/>
  <cols>
    <col min="1" max="1" width="4" style="1" customWidth="1"/>
    <col min="2" max="2" width="8.875" style="1" customWidth="1"/>
    <col min="3" max="3" width="32.375" style="1" customWidth="1"/>
    <col min="4" max="4" width="11.625" style="1" customWidth="1"/>
    <col min="5" max="5" width="11.875" style="1" customWidth="1"/>
    <col min="6" max="6" width="19.875" style="5" customWidth="1"/>
    <col min="7" max="8" width="6.875" style="1" customWidth="1"/>
    <col min="9" max="16384" width="10.875" style="1"/>
  </cols>
  <sheetData>
    <row r="2" spans="2:17" ht="29.1" customHeight="1">
      <c r="B2" s="110" t="s">
        <v>187</v>
      </c>
      <c r="C2" s="110"/>
      <c r="D2" s="119"/>
      <c r="E2" s="2"/>
      <c r="F2" s="29"/>
      <c r="G2" s="2"/>
      <c r="H2" s="2"/>
      <c r="I2" s="29" t="s">
        <v>7</v>
      </c>
      <c r="J2" s="187"/>
      <c r="K2" s="187"/>
    </row>
    <row r="3" spans="2:17" ht="29.1" customHeight="1">
      <c r="B3" s="184" t="s">
        <v>188</v>
      </c>
      <c r="C3" s="184"/>
      <c r="D3" s="120"/>
      <c r="E3" s="2"/>
      <c r="F3" s="100"/>
      <c r="G3" s="2"/>
      <c r="H3" s="2"/>
    </row>
    <row r="4" spans="2:17" ht="29.1" customHeight="1">
      <c r="B4" s="2"/>
      <c r="C4" s="2"/>
      <c r="D4" s="2"/>
      <c r="E4" s="2"/>
      <c r="F4" s="156"/>
      <c r="G4" s="2"/>
      <c r="H4" s="2"/>
    </row>
    <row r="5" spans="2:17" ht="33" customHeight="1">
      <c r="B5" s="199" t="s">
        <v>225</v>
      </c>
      <c r="C5" s="199"/>
      <c r="D5" s="199"/>
      <c r="E5" s="199"/>
      <c r="F5" s="199"/>
    </row>
    <row r="6" spans="2:17" ht="23.25" thickBot="1"/>
    <row r="7" spans="2:17" ht="39.950000000000003" customHeight="1" thickBot="1">
      <c r="B7" s="8" t="s">
        <v>1</v>
      </c>
      <c r="C7" s="9" t="s">
        <v>21</v>
      </c>
      <c r="D7" s="10" t="s">
        <v>3</v>
      </c>
      <c r="E7" s="188" t="s">
        <v>4</v>
      </c>
      <c r="F7" s="189"/>
      <c r="G7" s="4"/>
      <c r="K7" s="20"/>
      <c r="L7" s="20"/>
      <c r="M7" s="20"/>
      <c r="N7" s="20"/>
      <c r="O7" s="20"/>
    </row>
    <row r="8" spans="2:17" ht="35.1" customHeight="1">
      <c r="B8" s="37">
        <v>1</v>
      </c>
      <c r="C8" s="38" t="s">
        <v>24</v>
      </c>
      <c r="D8" s="39">
        <f>'تجربه سابقه اجرایی'!O17</f>
        <v>0</v>
      </c>
      <c r="E8" s="194"/>
      <c r="F8" s="195"/>
      <c r="I8" s="15"/>
      <c r="J8" s="15"/>
      <c r="K8" s="21"/>
      <c r="L8" s="21"/>
      <c r="M8" s="21"/>
      <c r="N8" s="21"/>
      <c r="O8" s="21"/>
    </row>
    <row r="9" spans="2:17" ht="35.1" customHeight="1">
      <c r="B9" s="37">
        <v>2</v>
      </c>
      <c r="C9" s="38" t="s">
        <v>27</v>
      </c>
      <c r="D9" s="39">
        <f>'امتیاز  کارفرما'!P20</f>
        <v>0</v>
      </c>
      <c r="E9" s="196"/>
      <c r="F9" s="197"/>
      <c r="I9" s="15"/>
      <c r="J9" s="15"/>
      <c r="K9" s="21"/>
      <c r="L9" s="21"/>
      <c r="M9" s="21"/>
      <c r="N9" s="21"/>
      <c r="O9" s="21"/>
    </row>
    <row r="10" spans="2:17" ht="35.1" customHeight="1">
      <c r="B10" s="37">
        <v>3</v>
      </c>
      <c r="C10" s="38" t="s">
        <v>22</v>
      </c>
      <c r="D10" s="101">
        <f>'ساختار سازمانی 1'!L17+'ساختار سازمانی 1'!E32+'ساختار سازمانی 2'!H9+'ساختار سازمانی 2'!I4</f>
        <v>0</v>
      </c>
      <c r="E10" s="198"/>
      <c r="F10" s="197"/>
      <c r="I10" s="15"/>
      <c r="J10" s="15"/>
      <c r="K10" s="21"/>
      <c r="L10" s="21"/>
      <c r="M10" s="21"/>
      <c r="N10" s="21"/>
      <c r="O10" s="21"/>
    </row>
    <row r="11" spans="2:17" ht="35.1" customHeight="1">
      <c r="B11" s="37">
        <v>4</v>
      </c>
      <c r="C11" s="38" t="s">
        <v>23</v>
      </c>
      <c r="D11" s="39">
        <f>' نظام مدیریت کیفیت'!E13+' نظام مدیریت کیفیت'!E24</f>
        <v>0</v>
      </c>
      <c r="E11" s="196"/>
      <c r="F11" s="197"/>
      <c r="I11" s="15"/>
      <c r="J11" s="15"/>
      <c r="K11" s="21"/>
      <c r="L11" s="21"/>
      <c r="M11" s="21"/>
      <c r="N11" s="21"/>
      <c r="O11" s="21"/>
    </row>
    <row r="12" spans="2:17" ht="35.1" customHeight="1">
      <c r="B12" s="37">
        <v>5</v>
      </c>
      <c r="C12" s="40" t="s">
        <v>5</v>
      </c>
      <c r="D12" s="39">
        <f>'امتیاز مالی'!F9</f>
        <v>0</v>
      </c>
      <c r="E12" s="196"/>
      <c r="F12" s="197"/>
      <c r="I12" s="15"/>
      <c r="J12" s="15"/>
      <c r="K12" s="21"/>
      <c r="L12" s="21"/>
      <c r="M12" s="21"/>
      <c r="N12" s="21"/>
      <c r="O12" s="21"/>
    </row>
    <row r="13" spans="2:17" ht="35.1" customHeight="1">
      <c r="B13" s="37">
        <v>6</v>
      </c>
      <c r="C13" s="38" t="s">
        <v>25</v>
      </c>
      <c r="D13" s="39">
        <f>0.15*'امکانات سخت افزاری و نرم افزاری'!D6</f>
        <v>0</v>
      </c>
      <c r="E13" s="190"/>
      <c r="F13" s="191"/>
      <c r="I13" s="15"/>
      <c r="J13" s="15"/>
      <c r="K13" s="21"/>
      <c r="L13" s="21"/>
      <c r="M13" s="21"/>
      <c r="N13" s="21"/>
      <c r="O13" s="21"/>
    </row>
    <row r="14" spans="2:17" ht="35.1" customHeight="1" thickBot="1">
      <c r="B14" s="37">
        <v>7</v>
      </c>
      <c r="C14" s="38" t="s">
        <v>26</v>
      </c>
      <c r="D14" s="39">
        <f>'همکار خارجی'!E4</f>
        <v>0</v>
      </c>
      <c r="E14" s="196"/>
      <c r="F14" s="197"/>
      <c r="I14" s="15"/>
      <c r="J14" s="15"/>
      <c r="K14" s="21"/>
      <c r="L14" s="21"/>
      <c r="M14" s="21"/>
      <c r="N14" s="21"/>
      <c r="O14" s="21"/>
    </row>
    <row r="15" spans="2:17" ht="35.1" customHeight="1" thickBot="1">
      <c r="B15" s="192" t="s">
        <v>6</v>
      </c>
      <c r="C15" s="193"/>
      <c r="D15" s="41">
        <f>SUM(D8:D14)</f>
        <v>0</v>
      </c>
      <c r="E15" s="185"/>
      <c r="F15" s="186"/>
      <c r="I15" s="15"/>
      <c r="J15" s="15"/>
      <c r="K15" s="15"/>
      <c r="L15" s="15"/>
      <c r="M15" s="15"/>
      <c r="N15" s="15"/>
      <c r="O15" s="15"/>
    </row>
    <row r="16" spans="2:17" ht="35.1" customHeight="1" thickBot="1">
      <c r="B16" s="3"/>
      <c r="C16" s="150" t="s">
        <v>8</v>
      </c>
      <c r="D16" s="3"/>
      <c r="E16" s="3"/>
      <c r="F16" s="29"/>
      <c r="G16" s="3"/>
      <c r="H16" s="6"/>
      <c r="K16" s="15"/>
      <c r="L16" s="15"/>
      <c r="M16" s="15"/>
      <c r="N16" s="15"/>
      <c r="O16" s="15"/>
      <c r="P16" s="15"/>
      <c r="Q16" s="15"/>
    </row>
    <row r="17" spans="2:8" ht="35.1" customHeight="1">
      <c r="B17" s="3"/>
      <c r="C17" s="175" t="s">
        <v>214</v>
      </c>
      <c r="D17" s="176"/>
      <c r="E17" s="176"/>
      <c r="F17" s="177"/>
      <c r="G17" s="3"/>
      <c r="H17" s="6"/>
    </row>
    <row r="18" spans="2:8">
      <c r="B18" s="3"/>
      <c r="C18" s="178"/>
      <c r="D18" s="179"/>
      <c r="E18" s="179"/>
      <c r="F18" s="180"/>
      <c r="G18" s="3"/>
      <c r="H18" s="6"/>
    </row>
    <row r="19" spans="2:8">
      <c r="B19" s="3"/>
      <c r="C19" s="178"/>
      <c r="D19" s="179"/>
      <c r="E19" s="179"/>
      <c r="F19" s="180"/>
      <c r="G19" s="3"/>
      <c r="H19" s="6"/>
    </row>
    <row r="20" spans="2:8" ht="23.25" thickBot="1">
      <c r="C20" s="181"/>
      <c r="D20" s="182"/>
      <c r="E20" s="182"/>
      <c r="F20" s="183"/>
      <c r="G20" s="5"/>
      <c r="H20" s="7"/>
    </row>
  </sheetData>
  <sheetProtection algorithmName="SHA-512" hashValue="ZTY6qN6UQiT0/bU/4c973xiLUcQOxFl+XDIILk1sssIU7abOduNanHDMVcZISEol3CVMUn599tOYooAXqfvbIA==" saltValue="J28wWSdG8lm5dclYeCBwQg==" spinCount="100000" sheet="1" objects="1" scenarios="1"/>
  <mergeCells count="14">
    <mergeCell ref="C17:F20"/>
    <mergeCell ref="B3:C3"/>
    <mergeCell ref="E15:F15"/>
    <mergeCell ref="J2:K2"/>
    <mergeCell ref="E7:F7"/>
    <mergeCell ref="E13:F13"/>
    <mergeCell ref="B15:C15"/>
    <mergeCell ref="E8:F8"/>
    <mergeCell ref="E9:F9"/>
    <mergeCell ref="E11:F11"/>
    <mergeCell ref="E12:F12"/>
    <mergeCell ref="E14:F14"/>
    <mergeCell ref="E10:F10"/>
    <mergeCell ref="B5:F5"/>
  </mergeCells>
  <pageMargins left="0.7" right="0.7" top="0.75" bottom="0.75" header="0.3" footer="0.3"/>
  <pageSetup scale="74" orientation="portrait" r:id="rId1"/>
  <cellWatches>
    <cellWatch r="D10"/>
    <cellWatch r="D12"/>
    <cellWatch r="D15"/>
    <cellWatch r="D8"/>
    <cellWatch r="D13"/>
    <cellWatch r="D16"/>
    <cellWatch r="D11"/>
    <cellWatch r="D14"/>
    <cellWatch r="D17"/>
    <cellWatch r="D9"/>
    <cellWatch r="D18"/>
    <cellWatch r="D7"/>
    <cellWatch r="E16"/>
    <cellWatch r="I11"/>
    <cellWatch r="I10"/>
    <cellWatch r="I13"/>
    <cellWatch r="F16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'اطلاعات پایه'!$F$5:$F$6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F18"/>
  <sheetViews>
    <sheetView rightToLeft="1" topLeftCell="A3" zoomScale="80" zoomScaleNormal="80" workbookViewId="0">
      <selection activeCell="B16" sqref="B16"/>
    </sheetView>
  </sheetViews>
  <sheetFormatPr defaultRowHeight="22.5"/>
  <cols>
    <col min="2" max="2" width="66.125" style="1" customWidth="1"/>
    <col min="3" max="3" width="20.75" style="1" customWidth="1"/>
    <col min="4" max="4" width="12.875" style="1" customWidth="1"/>
    <col min="5" max="5" width="17" style="1" customWidth="1"/>
    <col min="6" max="6" width="11.625" style="1" customWidth="1"/>
  </cols>
  <sheetData>
    <row r="1" spans="2:6" ht="26.25">
      <c r="B1" s="111" t="s">
        <v>189</v>
      </c>
      <c r="C1" s="111"/>
      <c r="D1" s="111"/>
      <c r="E1" s="111"/>
      <c r="F1" s="111"/>
    </row>
    <row r="2" spans="2:6" ht="35.1" customHeight="1">
      <c r="B2" s="34" t="s">
        <v>190</v>
      </c>
      <c r="C2" s="202"/>
      <c r="D2" s="202"/>
      <c r="E2" s="202"/>
      <c r="F2" s="202"/>
    </row>
    <row r="3" spans="2:6" ht="35.1" customHeight="1">
      <c r="B3" s="112" t="s">
        <v>191</v>
      </c>
      <c r="C3" s="202"/>
      <c r="D3" s="202"/>
      <c r="E3" s="202"/>
      <c r="F3" s="202"/>
    </row>
    <row r="4" spans="2:6" ht="35.1" customHeight="1">
      <c r="B4" s="112" t="s">
        <v>192</v>
      </c>
      <c r="C4" s="202"/>
      <c r="D4" s="202"/>
      <c r="E4" s="202"/>
      <c r="F4" s="202"/>
    </row>
    <row r="5" spans="2:6" ht="35.1" customHeight="1">
      <c r="B5" s="112" t="s">
        <v>193</v>
      </c>
      <c r="C5" s="202"/>
      <c r="D5" s="202"/>
      <c r="E5" s="202"/>
      <c r="F5" s="202"/>
    </row>
    <row r="6" spans="2:6" ht="35.1" customHeight="1">
      <c r="B6" s="112" t="s">
        <v>194</v>
      </c>
      <c r="C6" s="202"/>
      <c r="D6" s="202"/>
      <c r="E6" s="202"/>
      <c r="F6" s="202"/>
    </row>
    <row r="7" spans="2:6" ht="35.1" customHeight="1">
      <c r="B7" s="112" t="s">
        <v>195</v>
      </c>
      <c r="C7" s="202"/>
      <c r="D7" s="202"/>
      <c r="E7" s="202"/>
      <c r="F7" s="202"/>
    </row>
    <row r="8" spans="2:6" ht="35.1" customHeight="1">
      <c r="B8" s="112" t="s">
        <v>196</v>
      </c>
      <c r="C8" s="202"/>
      <c r="D8" s="202"/>
      <c r="E8" s="202"/>
      <c r="F8" s="202"/>
    </row>
    <row r="9" spans="2:6" ht="35.1" customHeight="1">
      <c r="B9" s="112" t="s">
        <v>197</v>
      </c>
      <c r="C9" s="202"/>
      <c r="D9" s="202"/>
      <c r="E9" s="202"/>
      <c r="F9" s="202"/>
    </row>
    <row r="10" spans="2:6" ht="35.1" customHeight="1">
      <c r="B10" s="112" t="s">
        <v>198</v>
      </c>
      <c r="C10" s="202"/>
      <c r="D10" s="202"/>
      <c r="E10" s="202"/>
      <c r="F10" s="202"/>
    </row>
    <row r="11" spans="2:6" ht="42.75" customHeight="1">
      <c r="B11" s="113" t="s">
        <v>199</v>
      </c>
      <c r="C11" s="202"/>
      <c r="D11" s="202"/>
      <c r="E11" s="202"/>
      <c r="F11" s="202"/>
    </row>
    <row r="12" spans="2:6" ht="45">
      <c r="B12" s="200" t="s">
        <v>200</v>
      </c>
      <c r="C12" s="112" t="s">
        <v>201</v>
      </c>
      <c r="D12" s="121"/>
      <c r="E12" s="112" t="s">
        <v>202</v>
      </c>
      <c r="F12" s="121"/>
    </row>
    <row r="13" spans="2:6">
      <c r="B13" s="200"/>
      <c r="C13" s="112" t="s">
        <v>203</v>
      </c>
      <c r="D13" s="121"/>
      <c r="E13" s="112" t="s">
        <v>204</v>
      </c>
      <c r="F13" s="121"/>
    </row>
    <row r="14" spans="2:6" ht="45">
      <c r="B14" s="201" t="s">
        <v>170</v>
      </c>
      <c r="C14" s="112" t="s">
        <v>201</v>
      </c>
      <c r="D14" s="121"/>
      <c r="E14" s="112" t="s">
        <v>202</v>
      </c>
      <c r="F14" s="121"/>
    </row>
    <row r="15" spans="2:6">
      <c r="B15" s="201"/>
      <c r="C15" s="112" t="s">
        <v>205</v>
      </c>
      <c r="D15" s="121"/>
      <c r="E15" s="112" t="s">
        <v>204</v>
      </c>
      <c r="F15" s="121"/>
    </row>
    <row r="16" spans="2:6">
      <c r="B16" s="114" t="s">
        <v>206</v>
      </c>
      <c r="C16" s="203"/>
      <c r="D16" s="203"/>
      <c r="E16" s="203"/>
      <c r="F16" s="203"/>
    </row>
    <row r="17" spans="2:6" ht="37.5">
      <c r="B17" s="148" t="s">
        <v>207</v>
      </c>
      <c r="C17" s="202"/>
      <c r="D17" s="202"/>
      <c r="E17" s="202"/>
      <c r="F17" s="202"/>
    </row>
    <row r="18" spans="2:6" ht="68.25" customHeight="1">
      <c r="B18" s="108" t="s">
        <v>208</v>
      </c>
      <c r="C18" s="204" t="s">
        <v>209</v>
      </c>
      <c r="D18" s="205"/>
      <c r="E18" s="205"/>
      <c r="F18" s="205"/>
    </row>
  </sheetData>
  <mergeCells count="15">
    <mergeCell ref="C16:F16"/>
    <mergeCell ref="C17:F17"/>
    <mergeCell ref="C18:F18"/>
    <mergeCell ref="C8:F8"/>
    <mergeCell ref="C9:F9"/>
    <mergeCell ref="C10:F10"/>
    <mergeCell ref="C11:F11"/>
    <mergeCell ref="B12:B13"/>
    <mergeCell ref="B14:B15"/>
    <mergeCell ref="C2:F2"/>
    <mergeCell ref="C3:F3"/>
    <mergeCell ref="C4:F4"/>
    <mergeCell ref="C5:F5"/>
    <mergeCell ref="C6:F6"/>
    <mergeCell ref="C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U19"/>
  <sheetViews>
    <sheetView rightToLeft="1" zoomScale="85" zoomScaleNormal="85" workbookViewId="0">
      <selection activeCell="B16" sqref="B16"/>
    </sheetView>
  </sheetViews>
  <sheetFormatPr defaultColWidth="10.875" defaultRowHeight="24"/>
  <cols>
    <col min="1" max="1" width="4" style="1" customWidth="1"/>
    <col min="2" max="2" width="7.625" style="1" customWidth="1"/>
    <col min="3" max="3" width="8.125" style="1" customWidth="1"/>
    <col min="4" max="4" width="18.125" style="1" customWidth="1"/>
    <col min="5" max="5" width="12.125" style="1" customWidth="1"/>
    <col min="6" max="6" width="27.125" style="1" customWidth="1"/>
    <col min="7" max="7" width="16.125" style="1" customWidth="1"/>
    <col min="8" max="8" width="8.875" style="1" customWidth="1"/>
    <col min="9" max="9" width="12.125" style="1" customWidth="1"/>
    <col min="10" max="10" width="10.875" style="1" customWidth="1"/>
    <col min="11" max="11" width="13.25" style="1" customWidth="1"/>
    <col min="12" max="12" width="10.875" style="1"/>
    <col min="13" max="13" width="10.875" style="44"/>
    <col min="14" max="14" width="12.5" style="1" customWidth="1"/>
    <col min="15" max="15" width="17.625" style="1" customWidth="1"/>
    <col min="16" max="16384" width="10.875" style="1"/>
  </cols>
  <sheetData>
    <row r="1" spans="2:21" ht="30" customHeight="1">
      <c r="B1" s="213" t="s">
        <v>226</v>
      </c>
      <c r="C1" s="213"/>
      <c r="D1" s="213"/>
      <c r="E1" s="213"/>
      <c r="F1" s="213"/>
      <c r="G1" s="213"/>
      <c r="H1" s="213"/>
      <c r="I1" s="213"/>
      <c r="J1" s="28"/>
      <c r="K1" s="28"/>
    </row>
    <row r="2" spans="2:21" ht="29.1" hidden="1" customHeight="1">
      <c r="B2" s="6" t="s">
        <v>0</v>
      </c>
      <c r="C2" s="2"/>
      <c r="D2" s="2" t="s">
        <v>7</v>
      </c>
      <c r="E2" s="2"/>
      <c r="F2" s="2"/>
      <c r="G2" s="2"/>
      <c r="H2" s="2"/>
      <c r="I2" s="2"/>
      <c r="J2" s="2"/>
      <c r="K2" s="2"/>
    </row>
    <row r="3" spans="2:21">
      <c r="C3" s="174" t="s">
        <v>38</v>
      </c>
      <c r="D3" s="174"/>
      <c r="E3" s="174"/>
    </row>
    <row r="4" spans="2:21">
      <c r="C4" s="31" t="s">
        <v>28</v>
      </c>
      <c r="D4" s="31" t="s">
        <v>29</v>
      </c>
      <c r="E4" s="31" t="s">
        <v>30</v>
      </c>
      <c r="F4" s="34" t="s">
        <v>39</v>
      </c>
    </row>
    <row r="5" spans="2:21" ht="57" customHeight="1">
      <c r="C5" s="32">
        <v>1</v>
      </c>
      <c r="D5" s="33" t="s">
        <v>31</v>
      </c>
      <c r="E5" s="32">
        <v>25</v>
      </c>
      <c r="F5" s="212" t="s">
        <v>43</v>
      </c>
    </row>
    <row r="6" spans="2:21" ht="75.75" customHeight="1">
      <c r="C6" s="32">
        <v>2</v>
      </c>
      <c r="D6" s="33" t="s">
        <v>32</v>
      </c>
      <c r="E6" s="32">
        <v>15</v>
      </c>
      <c r="F6" s="212"/>
    </row>
    <row r="7" spans="2:21" ht="30.75" customHeight="1">
      <c r="C7" s="35"/>
      <c r="D7" s="36"/>
      <c r="E7" s="35"/>
      <c r="Q7"/>
      <c r="R7"/>
      <c r="S7"/>
      <c r="T7"/>
      <c r="U7"/>
    </row>
    <row r="8" spans="2:21" ht="23.25" customHeight="1">
      <c r="D8" s="174" t="s">
        <v>41</v>
      </c>
      <c r="E8" s="174"/>
      <c r="F8" s="174"/>
      <c r="G8" s="174"/>
      <c r="H8" s="174"/>
      <c r="I8" s="174"/>
      <c r="J8" s="174"/>
      <c r="K8" s="46"/>
      <c r="Q8"/>
      <c r="R8"/>
      <c r="S8"/>
      <c r="T8"/>
      <c r="U8"/>
    </row>
    <row r="9" spans="2:21" ht="23.25" customHeight="1">
      <c r="C9" s="211" t="s">
        <v>1</v>
      </c>
      <c r="D9" s="208" t="s">
        <v>42</v>
      </c>
      <c r="E9" s="208" t="s">
        <v>40</v>
      </c>
      <c r="F9" s="208" t="s">
        <v>33</v>
      </c>
      <c r="G9" s="207" t="s">
        <v>34</v>
      </c>
      <c r="H9" s="207" t="s">
        <v>35</v>
      </c>
      <c r="I9" s="207" t="s">
        <v>50</v>
      </c>
      <c r="J9" s="207" t="s">
        <v>51</v>
      </c>
      <c r="K9" s="208" t="s">
        <v>49</v>
      </c>
      <c r="L9" s="207" t="s">
        <v>45</v>
      </c>
      <c r="M9" s="207" t="s">
        <v>36</v>
      </c>
      <c r="N9" s="207" t="s">
        <v>44</v>
      </c>
      <c r="O9" s="207" t="s">
        <v>3</v>
      </c>
      <c r="Q9"/>
      <c r="R9"/>
      <c r="S9"/>
      <c r="T9"/>
      <c r="U9"/>
    </row>
    <row r="10" spans="2:21" ht="22.5">
      <c r="C10" s="211"/>
      <c r="D10" s="209"/>
      <c r="E10" s="209"/>
      <c r="F10" s="209"/>
      <c r="G10" s="207"/>
      <c r="H10" s="207"/>
      <c r="I10" s="207"/>
      <c r="J10" s="207"/>
      <c r="K10" s="209"/>
      <c r="L10" s="207"/>
      <c r="M10" s="207"/>
      <c r="N10" s="207" t="s">
        <v>37</v>
      </c>
      <c r="O10" s="207" t="s">
        <v>3</v>
      </c>
      <c r="Q10"/>
      <c r="R10"/>
      <c r="S10"/>
      <c r="T10"/>
      <c r="U10"/>
    </row>
    <row r="11" spans="2:21" ht="22.5">
      <c r="C11" s="211"/>
      <c r="D11" s="210"/>
      <c r="E11" s="210"/>
      <c r="F11" s="210"/>
      <c r="G11" s="207"/>
      <c r="H11" s="207"/>
      <c r="I11" s="207"/>
      <c r="J11" s="207"/>
      <c r="K11" s="210"/>
      <c r="L11" s="207"/>
      <c r="M11" s="207"/>
      <c r="N11" s="207"/>
      <c r="O11" s="207"/>
      <c r="Q11"/>
      <c r="R11"/>
      <c r="S11"/>
      <c r="T11"/>
      <c r="U11"/>
    </row>
    <row r="12" spans="2:21" ht="23.25" customHeight="1">
      <c r="C12" s="43">
        <v>1</v>
      </c>
      <c r="D12" s="128"/>
      <c r="E12" s="122"/>
      <c r="F12" s="123"/>
      <c r="G12" s="123"/>
      <c r="H12" s="124"/>
      <c r="I12" s="124"/>
      <c r="J12" s="124"/>
      <c r="K12" s="124"/>
      <c r="L12" s="124"/>
      <c r="M12" s="125"/>
      <c r="N12" s="126"/>
      <c r="O12" s="69">
        <f>IF(D12="غیرفتوولتائیک",IF(OR(N12="",N12=0),'اطلاعات پایه'!$E$27,VLOOKUP(N12,'اطلاعات پایه'!$D$24:$E$26,2,TRUE)),IF(OR(N12="",N12=0),'اطلاعات پایه'!$E$22,(VLOOKUP(N12,'اطلاعات پایه'!$D$19:$E$21,2,TRUE))))</f>
        <v>0</v>
      </c>
      <c r="Q12"/>
      <c r="R12"/>
      <c r="S12"/>
      <c r="T12"/>
      <c r="U12"/>
    </row>
    <row r="13" spans="2:21" ht="22.5">
      <c r="C13" s="43">
        <v>2</v>
      </c>
      <c r="D13" s="128"/>
      <c r="E13" s="122"/>
      <c r="F13" s="123"/>
      <c r="G13" s="123"/>
      <c r="H13" s="124"/>
      <c r="I13" s="124"/>
      <c r="J13" s="124"/>
      <c r="K13" s="124"/>
      <c r="L13" s="124"/>
      <c r="M13" s="125"/>
      <c r="N13" s="126"/>
      <c r="O13" s="69">
        <f>IF(D13="غیرفتوولتائیک",IF(OR(N13="",N13=0),'اطلاعات پایه'!$E$27,VLOOKUP(N13,'اطلاعات پایه'!$D$24:$E$26,2,TRUE)),IF(OR(N13="",N13=0),'اطلاعات پایه'!$E$22,(VLOOKUP(N13,'اطلاعات پایه'!$D$19:$E$21,2,TRUE))))</f>
        <v>0</v>
      </c>
      <c r="Q13"/>
      <c r="R13"/>
      <c r="S13"/>
      <c r="T13"/>
      <c r="U13"/>
    </row>
    <row r="14" spans="2:21" ht="22.5">
      <c r="C14" s="43">
        <v>3</v>
      </c>
      <c r="D14" s="128"/>
      <c r="E14" s="122"/>
      <c r="F14" s="123"/>
      <c r="G14" s="123"/>
      <c r="H14" s="124"/>
      <c r="I14" s="124"/>
      <c r="J14" s="124"/>
      <c r="K14" s="124"/>
      <c r="L14" s="124"/>
      <c r="M14" s="125"/>
      <c r="N14" s="126"/>
      <c r="O14" s="69">
        <f>IF(D14="غیرفتوولتائیک",IF(OR(N14="",N14=0),'اطلاعات پایه'!$E$27,VLOOKUP(N14,'اطلاعات پایه'!$D$24:$E$26,2,TRUE)),IF(OR(N14="",N14=0),'اطلاعات پایه'!$E$22,(VLOOKUP(N14,'اطلاعات پایه'!$D$19:$E$21,2,TRUE))))</f>
        <v>0</v>
      </c>
      <c r="Q14"/>
      <c r="R14"/>
      <c r="S14"/>
      <c r="T14"/>
      <c r="U14"/>
    </row>
    <row r="15" spans="2:21" ht="22.5">
      <c r="C15" s="43">
        <v>4</v>
      </c>
      <c r="D15" s="128"/>
      <c r="E15" s="122"/>
      <c r="F15" s="123"/>
      <c r="G15" s="123"/>
      <c r="H15" s="124"/>
      <c r="I15" s="124"/>
      <c r="J15" s="124"/>
      <c r="K15" s="124"/>
      <c r="L15" s="124"/>
      <c r="M15" s="125"/>
      <c r="N15" s="126"/>
      <c r="O15" s="69">
        <f>IF(D15="غیرفتوولتائیک",IF(OR(N15="",N15=0),'اطلاعات پایه'!$E$27,VLOOKUP(N15,'اطلاعات پایه'!$D$24:$E$26,2,TRUE)),IF(OR(N15="",N15=0),'اطلاعات پایه'!$E$22,(VLOOKUP(N15,'اطلاعات پایه'!$D$19:$E$21,2,TRUE))))</f>
        <v>0</v>
      </c>
      <c r="Q15"/>
      <c r="R15"/>
      <c r="S15"/>
      <c r="T15"/>
      <c r="U15"/>
    </row>
    <row r="16" spans="2:21">
      <c r="C16" s="43">
        <v>5</v>
      </c>
      <c r="D16" s="128"/>
      <c r="E16" s="121"/>
      <c r="F16" s="121"/>
      <c r="G16" s="121"/>
      <c r="H16" s="121"/>
      <c r="I16" s="121"/>
      <c r="J16" s="121"/>
      <c r="K16" s="121"/>
      <c r="L16" s="121"/>
      <c r="M16" s="127"/>
      <c r="N16" s="126"/>
      <c r="O16" s="69">
        <f>IF(D16="غیرفتوولتائیک",IF(OR(N16="",N16=0),'اطلاعات پایه'!$E$27,VLOOKUP(N16,'اطلاعات پایه'!$D$24:$E$26,2,TRUE)),IF(OR(N16="",N16=0),'اطلاعات پایه'!$E$22,(VLOOKUP(N16,'اطلاعات پایه'!$D$19:$E$21,2,TRUE))))</f>
        <v>0</v>
      </c>
      <c r="Q16"/>
      <c r="R16"/>
      <c r="S16"/>
      <c r="T16"/>
      <c r="U16"/>
    </row>
    <row r="17" spans="3:21" ht="23.1" customHeight="1">
      <c r="C17" s="206" t="s">
        <v>167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80">
        <f>SUM(O12:O16)</f>
        <v>0</v>
      </c>
      <c r="Q17"/>
      <c r="R17"/>
      <c r="S17"/>
      <c r="T17"/>
      <c r="U17"/>
    </row>
    <row r="18" spans="3:21">
      <c r="Q18"/>
      <c r="R18"/>
      <c r="S18"/>
      <c r="T18"/>
      <c r="U18"/>
    </row>
    <row r="19" spans="3:21">
      <c r="Q19"/>
      <c r="R19"/>
      <c r="S19"/>
      <c r="T19"/>
      <c r="U19"/>
    </row>
  </sheetData>
  <sheetProtection algorithmName="SHA-512" hashValue="VG2wNfvKovRPuIpKM4jBKrmPd+/pThKzrylrjvE0giWsNJEb8cYDKZVdgnSuJDkIZQlV48BiSFzj4AkeUTZ6aA==" saltValue="OGuLTHjElK2f9F+rYMw/9Q==" spinCount="100000" sheet="1" objects="1" scenarios="1"/>
  <mergeCells count="18">
    <mergeCell ref="B1:I1"/>
    <mergeCell ref="F5:F6"/>
    <mergeCell ref="D9:D11"/>
    <mergeCell ref="K9:K11"/>
    <mergeCell ref="I9:I11"/>
    <mergeCell ref="C3:E3"/>
    <mergeCell ref="C17:N17"/>
    <mergeCell ref="O9:O11"/>
    <mergeCell ref="D8:J8"/>
    <mergeCell ref="E9:E11"/>
    <mergeCell ref="N9:N11"/>
    <mergeCell ref="C9:C11"/>
    <mergeCell ref="F9:F11"/>
    <mergeCell ref="G9:G11"/>
    <mergeCell ref="H9:H11"/>
    <mergeCell ref="J9:J11"/>
    <mergeCell ref="L9:L11"/>
    <mergeCell ref="M9:M11"/>
  </mergeCells>
  <pageMargins left="0.7" right="0.7" top="0.75" bottom="0.75" header="0.3" footer="0.3"/>
  <pageSetup scale="68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'اطلاعات پایه'!$D$9:$D$10</xm:f>
          </x14:formula1>
          <xm:sqref>D12:D16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R26"/>
  <sheetViews>
    <sheetView rightToLeft="1" zoomScale="85" zoomScaleNormal="85" workbookViewId="0">
      <selection activeCell="B16" sqref="B16"/>
    </sheetView>
  </sheetViews>
  <sheetFormatPr defaultColWidth="10.875" defaultRowHeight="22.5"/>
  <cols>
    <col min="1" max="1" width="4" style="1" customWidth="1"/>
    <col min="2" max="2" width="7.625" style="1" customWidth="1"/>
    <col min="3" max="3" width="45.375" style="1" customWidth="1"/>
    <col min="4" max="6" width="8.875" style="1" customWidth="1"/>
    <col min="7" max="7" width="10.875" style="1" customWidth="1"/>
    <col min="8" max="8" width="8.875" style="1" customWidth="1"/>
    <col min="9" max="9" width="10.875" style="1"/>
    <col min="10" max="10" width="32.625" style="1" customWidth="1"/>
    <col min="11" max="15" width="25.625" style="1" customWidth="1"/>
    <col min="16" max="16384" width="10.875" style="1"/>
  </cols>
  <sheetData>
    <row r="1" spans="2:18" ht="30" customHeight="1">
      <c r="B1" s="223" t="s">
        <v>227</v>
      </c>
      <c r="C1" s="224"/>
      <c r="D1" s="224"/>
      <c r="E1" s="224"/>
      <c r="F1" s="224"/>
      <c r="G1" s="224"/>
    </row>
    <row r="2" spans="2:18" ht="24.95" customHeight="1">
      <c r="C2" s="2"/>
      <c r="J2" s="45" t="s">
        <v>63</v>
      </c>
      <c r="K2" s="45" t="s">
        <v>64</v>
      </c>
      <c r="L2" s="45" t="s">
        <v>65</v>
      </c>
      <c r="M2" s="45" t="s">
        <v>66</v>
      </c>
      <c r="N2" s="45" t="s">
        <v>67</v>
      </c>
      <c r="O2" s="45" t="s">
        <v>68</v>
      </c>
    </row>
    <row r="3" spans="2:18" ht="35.1" customHeight="1">
      <c r="B3" s="2"/>
      <c r="C3" s="6"/>
      <c r="D3" s="2"/>
      <c r="E3" s="2"/>
      <c r="F3" s="2"/>
      <c r="G3" s="2"/>
      <c r="H3" s="2"/>
      <c r="I3" s="4"/>
      <c r="J3" s="47" t="s">
        <v>52</v>
      </c>
      <c r="K3" s="127"/>
      <c r="L3" s="127"/>
      <c r="M3" s="127"/>
      <c r="N3" s="127"/>
      <c r="O3" s="127"/>
    </row>
    <row r="4" spans="2:18" ht="35.1" customHeight="1">
      <c r="B4" s="2"/>
      <c r="C4" s="18"/>
      <c r="D4" s="19"/>
      <c r="E4" s="19"/>
      <c r="F4" s="2"/>
      <c r="G4" s="2"/>
      <c r="H4" s="2"/>
      <c r="I4" s="4"/>
      <c r="J4" s="47" t="s">
        <v>54</v>
      </c>
      <c r="K4" s="127"/>
      <c r="L4" s="127"/>
      <c r="M4" s="127"/>
      <c r="N4" s="127"/>
      <c r="O4" s="127"/>
    </row>
    <row r="5" spans="2:18" ht="35.1" customHeight="1" thickBot="1">
      <c r="C5" s="44" t="s">
        <v>73</v>
      </c>
      <c r="J5" s="47" t="s">
        <v>56</v>
      </c>
      <c r="K5" s="127"/>
      <c r="L5" s="127"/>
      <c r="M5" s="127"/>
      <c r="N5" s="127"/>
      <c r="O5" s="127"/>
    </row>
    <row r="6" spans="2:18" ht="35.1" customHeight="1">
      <c r="B6" s="219" t="s">
        <v>1</v>
      </c>
      <c r="C6" s="16" t="s">
        <v>13</v>
      </c>
      <c r="D6" s="214" t="s">
        <v>3</v>
      </c>
      <c r="E6" s="215"/>
      <c r="F6" s="215"/>
      <c r="G6" s="215"/>
      <c r="H6" s="216"/>
      <c r="J6" s="47" t="s">
        <v>58</v>
      </c>
      <c r="K6" s="127"/>
      <c r="L6" s="127"/>
      <c r="M6" s="127"/>
      <c r="N6" s="127"/>
      <c r="O6" s="127"/>
    </row>
    <row r="7" spans="2:18" ht="35.1" customHeight="1">
      <c r="B7" s="220"/>
      <c r="C7" s="17" t="s">
        <v>19</v>
      </c>
      <c r="D7" s="157" t="s">
        <v>17</v>
      </c>
      <c r="E7" s="12" t="s">
        <v>16</v>
      </c>
      <c r="F7" s="12" t="s">
        <v>15</v>
      </c>
      <c r="G7" s="158" t="s">
        <v>48</v>
      </c>
      <c r="H7" s="13" t="s">
        <v>14</v>
      </c>
      <c r="J7" s="47" t="s">
        <v>60</v>
      </c>
      <c r="K7" s="127"/>
      <c r="L7" s="127"/>
      <c r="M7" s="127"/>
      <c r="N7" s="127"/>
      <c r="O7" s="127"/>
    </row>
    <row r="8" spans="2:18" ht="35.1" customHeight="1" thickBot="1">
      <c r="B8" s="221"/>
      <c r="C8" s="160"/>
      <c r="D8" s="161"/>
      <c r="E8" s="161"/>
      <c r="F8" s="161"/>
      <c r="G8" s="161"/>
      <c r="H8" s="162"/>
      <c r="J8" s="47" t="s">
        <v>62</v>
      </c>
      <c r="K8" s="127"/>
      <c r="L8" s="127"/>
      <c r="M8" s="127"/>
      <c r="N8" s="127"/>
      <c r="O8" s="127"/>
    </row>
    <row r="9" spans="2:18" ht="35.1" customHeight="1">
      <c r="B9" s="163">
        <v>1</v>
      </c>
      <c r="C9" s="164" t="s">
        <v>152</v>
      </c>
      <c r="D9" s="159">
        <v>4</v>
      </c>
      <c r="E9" s="159">
        <v>10</v>
      </c>
      <c r="F9" s="159">
        <v>20</v>
      </c>
      <c r="G9" s="169">
        <v>30</v>
      </c>
      <c r="H9" s="167">
        <v>40</v>
      </c>
      <c r="J9" s="47" t="s">
        <v>53</v>
      </c>
      <c r="K9" s="127"/>
      <c r="L9" s="127"/>
      <c r="M9" s="127"/>
      <c r="N9" s="127"/>
      <c r="O9" s="127"/>
    </row>
    <row r="10" spans="2:18" ht="35.1" customHeight="1">
      <c r="B10" s="37">
        <v>2</v>
      </c>
      <c r="C10" s="48" t="s">
        <v>46</v>
      </c>
      <c r="D10" s="52">
        <v>4</v>
      </c>
      <c r="E10" s="52">
        <v>10</v>
      </c>
      <c r="F10" s="52">
        <v>20</v>
      </c>
      <c r="G10" s="69">
        <v>30</v>
      </c>
      <c r="H10" s="168">
        <v>40</v>
      </c>
      <c r="J10" s="47" t="s">
        <v>55</v>
      </c>
      <c r="K10" s="127"/>
      <c r="L10" s="127"/>
      <c r="M10" s="127"/>
      <c r="N10" s="127"/>
      <c r="O10" s="127"/>
      <c r="R10" s="2"/>
    </row>
    <row r="11" spans="2:18" ht="35.1" customHeight="1">
      <c r="B11" s="166">
        <v>3</v>
      </c>
      <c r="C11" s="48" t="s">
        <v>47</v>
      </c>
      <c r="D11" s="52">
        <v>2</v>
      </c>
      <c r="E11" s="52">
        <v>5</v>
      </c>
      <c r="F11" s="52">
        <v>10</v>
      </c>
      <c r="G11" s="69">
        <v>15</v>
      </c>
      <c r="H11" s="170">
        <v>20</v>
      </c>
      <c r="J11" s="47" t="s">
        <v>57</v>
      </c>
      <c r="K11" s="127"/>
      <c r="L11" s="127"/>
      <c r="M11" s="127"/>
      <c r="N11" s="127"/>
      <c r="O11" s="127"/>
    </row>
    <row r="12" spans="2:18" ht="35.1" customHeight="1" thickBot="1">
      <c r="B12" s="217" t="s">
        <v>18</v>
      </c>
      <c r="C12" s="218"/>
      <c r="D12" s="165"/>
      <c r="E12" s="50"/>
      <c r="F12" s="50"/>
      <c r="G12" s="50"/>
      <c r="H12" s="51"/>
      <c r="J12" s="47" t="s">
        <v>59</v>
      </c>
      <c r="K12" s="127"/>
      <c r="L12" s="127"/>
      <c r="M12" s="127"/>
      <c r="N12" s="127"/>
      <c r="O12" s="127"/>
    </row>
    <row r="13" spans="2:18" ht="35.1" customHeight="1">
      <c r="B13" s="222" t="s">
        <v>168</v>
      </c>
      <c r="C13" s="222"/>
      <c r="D13" s="222"/>
      <c r="E13" s="222"/>
      <c r="F13" s="222"/>
      <c r="G13" s="222"/>
      <c r="H13" s="222"/>
      <c r="J13" s="47" t="s">
        <v>61</v>
      </c>
      <c r="K13" s="127"/>
      <c r="L13" s="127"/>
      <c r="M13" s="127"/>
      <c r="N13" s="127"/>
      <c r="O13" s="127"/>
    </row>
    <row r="14" spans="2:18" s="2" customFormat="1" ht="24.95" customHeight="1">
      <c r="B14" s="1"/>
      <c r="C14" s="1"/>
      <c r="D14" s="1"/>
      <c r="E14" s="1"/>
      <c r="F14" s="1"/>
      <c r="G14" s="1"/>
      <c r="H14" s="1"/>
      <c r="J14" s="49" t="s">
        <v>154</v>
      </c>
      <c r="K14" s="129"/>
      <c r="L14" s="129"/>
      <c r="M14" s="129"/>
      <c r="N14" s="129"/>
      <c r="O14" s="129"/>
      <c r="R14" s="1"/>
    </row>
    <row r="15" spans="2:18" s="2" customFormat="1" ht="35.25" customHeight="1">
      <c r="B15" s="1"/>
      <c r="C15" s="1"/>
      <c r="D15" s="1"/>
      <c r="E15" s="1"/>
      <c r="F15" s="1"/>
      <c r="G15" s="1"/>
      <c r="H15" s="1"/>
      <c r="J15" s="49" t="s">
        <v>46</v>
      </c>
      <c r="K15" s="129"/>
      <c r="L15" s="129"/>
      <c r="M15" s="129"/>
      <c r="N15" s="129"/>
      <c r="O15" s="129"/>
      <c r="R15" s="1"/>
    </row>
    <row r="16" spans="2:18" ht="24">
      <c r="J16" s="49" t="s">
        <v>155</v>
      </c>
      <c r="K16" s="130"/>
      <c r="L16" s="130"/>
      <c r="M16" s="130"/>
      <c r="N16" s="130"/>
      <c r="O16" s="130"/>
    </row>
    <row r="17" spans="9:16">
      <c r="J17" s="49" t="s">
        <v>153</v>
      </c>
      <c r="K17" s="81">
        <f>IF(K14="",'اطلاعات پایه'!$E$36,VLOOKUP(K14,'اطلاعات پایه'!$D$31:$E$36,2,FALSE))</f>
        <v>0</v>
      </c>
      <c r="L17" s="81">
        <f>IF(L14="",'اطلاعات پایه'!$E$36,VLOOKUP(L14,'اطلاعات پایه'!$D$31:$E$36,2,FALSE))</f>
        <v>0</v>
      </c>
      <c r="M17" s="81">
        <f>IF(M14="",'اطلاعات پایه'!$E$36,VLOOKUP(M14,'اطلاعات پایه'!$D$31:$E$36,2,FALSE))</f>
        <v>0</v>
      </c>
      <c r="N17" s="81">
        <f>IF(N14="",'اطلاعات پایه'!$E$36,VLOOKUP(N14,'اطلاعات پایه'!$D$31:$E$36,2,FALSE))</f>
        <v>0</v>
      </c>
      <c r="O17" s="81">
        <f>IF(O14="",'اطلاعات پایه'!$E$36,VLOOKUP(O14,'اطلاعات پایه'!$D$31:$E$36,2,FALSE))</f>
        <v>0</v>
      </c>
    </row>
    <row r="18" spans="9:16" ht="30" customHeight="1">
      <c r="J18" s="49" t="s">
        <v>70</v>
      </c>
      <c r="K18" s="81">
        <f>IF(K15="",'اطلاعات پایه'!$E$36,VLOOKUP(K15,'اطلاعات پایه'!$D$31:$E$36,2,FALSE))</f>
        <v>0</v>
      </c>
      <c r="L18" s="81">
        <f>IF(L15="",'اطلاعات پایه'!$E$36,VLOOKUP(L15,'اطلاعات پایه'!$D$31:$E$36,2,FALSE))</f>
        <v>0</v>
      </c>
      <c r="M18" s="81">
        <f>IF(M15="",'اطلاعات پایه'!$E$36,VLOOKUP(M15,'اطلاعات پایه'!$D$31:$E$36,2,FALSE))</f>
        <v>0</v>
      </c>
      <c r="N18" s="81">
        <f>IF(N15="",'اطلاعات پایه'!$E$36,VLOOKUP(N15,'اطلاعات پایه'!$D$31:$E$36,2,FALSE))</f>
        <v>0</v>
      </c>
      <c r="O18" s="81">
        <f>IF(O15="",'اطلاعات پایه'!$E$36,VLOOKUP(O15,'اطلاعات پایه'!$D$31:$E$36,2,FALSE))</f>
        <v>0</v>
      </c>
    </row>
    <row r="19" spans="9:16" ht="27.95" customHeight="1">
      <c r="J19" s="49" t="s">
        <v>71</v>
      </c>
      <c r="K19" s="81">
        <f>IF(K16="",'اطلاعات پایه'!$E$44,VLOOKUP(K16,'اطلاعات پایه'!$D$39:$E$44,2,FALSE))</f>
        <v>0</v>
      </c>
      <c r="L19" s="81">
        <f>IF(L16="",'اطلاعات پایه'!$E$44,VLOOKUP(L16,'اطلاعات پایه'!$D$39:$E$44,2,FALSE))</f>
        <v>0</v>
      </c>
      <c r="M19" s="81">
        <f>IF(M16="",'اطلاعات پایه'!$E$44,VLOOKUP(M16,'اطلاعات پایه'!$D$39:$E$44,2,FALSE))</f>
        <v>0</v>
      </c>
      <c r="N19" s="81">
        <f>IF(N16="",'اطلاعات پایه'!$E$44,VLOOKUP(N16,'اطلاعات پایه'!$D$39:$E$44,2,FALSE))</f>
        <v>0</v>
      </c>
      <c r="O19" s="81">
        <f>IF(O16="",'اطلاعات پایه'!$E$44,VLOOKUP(O16,'اطلاعات پایه'!$D$39:$E$44,2,FALSE))</f>
        <v>0</v>
      </c>
    </row>
    <row r="20" spans="9:16" ht="21" customHeight="1">
      <c r="I20" s="4"/>
      <c r="J20" s="45" t="s">
        <v>72</v>
      </c>
      <c r="K20" s="80">
        <f>SUM(K17:K19)</f>
        <v>0</v>
      </c>
      <c r="L20" s="80">
        <f t="shared" ref="L20:O20" si="0">SUM(L17:L19)</f>
        <v>0</v>
      </c>
      <c r="M20" s="80">
        <f t="shared" si="0"/>
        <v>0</v>
      </c>
      <c r="N20" s="118">
        <f t="shared" si="0"/>
        <v>0</v>
      </c>
      <c r="O20" s="118">
        <f t="shared" si="0"/>
        <v>0</v>
      </c>
      <c r="P20" s="29">
        <f>AVERAGE(K20:O20)/10</f>
        <v>0</v>
      </c>
    </row>
    <row r="21" spans="9:16" ht="21" customHeight="1">
      <c r="I21" s="4"/>
    </row>
    <row r="22" spans="9:16" ht="21" customHeight="1"/>
    <row r="23" spans="9:16" ht="21" customHeight="1"/>
    <row r="24" spans="9:16" ht="21" customHeight="1"/>
    <row r="25" spans="9:16" ht="21" customHeight="1"/>
    <row r="26" spans="9:16" ht="21" customHeight="1"/>
  </sheetData>
  <sheetProtection algorithmName="SHA-512" hashValue="s4DfW/XZ+Hvak+VmGSIz/Lz7L7H1UwbAWA0487yzJxGfNHwv433VUlooLtfqFSR9k3aRO2Q3Axbio4jPMorcHw==" saltValue="x9OIcGAJ22DZfmi9aurpkw==" spinCount="100000" sheet="1" objects="1" scenarios="1"/>
  <mergeCells count="5">
    <mergeCell ref="D6:H6"/>
    <mergeCell ref="B12:C12"/>
    <mergeCell ref="B6:B8"/>
    <mergeCell ref="B13:H13"/>
    <mergeCell ref="B1:G1"/>
  </mergeCells>
  <pageMargins left="0.7" right="0.7" top="0.75" bottom="0.75" header="0.3" footer="0.3"/>
  <pageSetup scale="68" fitToHeight="0" orientation="portrait" horizontalDpi="300" verticalDpi="300" r:id="rId1"/>
  <cellWatches>
    <cellWatch r="I7"/>
    <cellWatch r="I6"/>
    <cellWatch r="P7"/>
    <cellWatch r="P11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'اطلاعات پایه'!$D$12:$D$16</xm:f>
          </x14:formula1>
          <xm:sqref>K14:O16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M32"/>
  <sheetViews>
    <sheetView rightToLeft="1" zoomScaleNormal="100" workbookViewId="0">
      <selection activeCell="B12" sqref="B12:B16"/>
    </sheetView>
  </sheetViews>
  <sheetFormatPr defaultColWidth="10.875" defaultRowHeight="22.5"/>
  <cols>
    <col min="1" max="1" width="4" style="1" customWidth="1"/>
    <col min="2" max="2" width="25.5" style="1" customWidth="1"/>
    <col min="3" max="3" width="23.125" style="1" customWidth="1"/>
    <col min="4" max="4" width="14.375" style="1" customWidth="1"/>
    <col min="5" max="6" width="16.625" style="1" customWidth="1"/>
    <col min="7" max="8" width="7.875" style="1" customWidth="1"/>
    <col min="9" max="9" width="9.5" style="1" customWidth="1"/>
    <col min="10" max="12" width="10.875" style="1"/>
    <col min="13" max="13" width="11.875" style="1" customWidth="1"/>
    <col min="14" max="16384" width="10.875" style="1"/>
  </cols>
  <sheetData>
    <row r="1" spans="2:13" ht="30" customHeight="1">
      <c r="B1" s="213" t="s">
        <v>228</v>
      </c>
      <c r="C1" s="213"/>
      <c r="D1" s="213"/>
      <c r="E1" s="213"/>
      <c r="F1" s="213"/>
      <c r="G1" s="213"/>
      <c r="H1" s="213"/>
      <c r="I1" s="213"/>
    </row>
    <row r="2" spans="2:13" ht="42.75" customHeight="1">
      <c r="B2" s="225" t="s">
        <v>106</v>
      </c>
      <c r="C2" s="225"/>
      <c r="D2" s="225"/>
      <c r="E2" s="225"/>
      <c r="F2" s="225"/>
      <c r="G2" s="225"/>
      <c r="H2" s="225"/>
      <c r="I2" s="225"/>
    </row>
    <row r="3" spans="2:13" ht="42.75" customHeight="1"/>
    <row r="4" spans="2:13" ht="47.25">
      <c r="B4" s="53" t="s">
        <v>74</v>
      </c>
      <c r="C4" s="53" t="s">
        <v>75</v>
      </c>
      <c r="D4" s="53" t="s">
        <v>98</v>
      </c>
      <c r="E4" s="53" t="s">
        <v>76</v>
      </c>
      <c r="F4" s="53" t="s">
        <v>95</v>
      </c>
      <c r="G4" s="53" t="s">
        <v>77</v>
      </c>
      <c r="H4" s="53" t="s">
        <v>78</v>
      </c>
      <c r="I4" s="53" t="s">
        <v>100</v>
      </c>
      <c r="J4" s="53" t="s">
        <v>79</v>
      </c>
      <c r="K4" s="53" t="s">
        <v>80</v>
      </c>
      <c r="L4" s="53" t="s">
        <v>3</v>
      </c>
    </row>
    <row r="5" spans="2:13">
      <c r="B5" s="131"/>
      <c r="C5" s="132"/>
      <c r="D5" s="131"/>
      <c r="E5" s="131"/>
      <c r="F5" s="132"/>
      <c r="G5" s="131"/>
      <c r="H5" s="131"/>
      <c r="I5" s="131"/>
      <c r="J5" s="131"/>
      <c r="K5" s="42">
        <f>IF(C5="",'اطلاعات پایه'!$I$40,VLOOKUP(C5,'اطلاعات پایه'!$H$36:$I$40,2,FALSE))</f>
        <v>0</v>
      </c>
      <c r="L5" s="42">
        <f>IF(F5="",'اطلاعات پایه'!$I$34,VLOOKUP(F5,'اطلاعات پایه'!$H$31:$I$34,2,FALSE))*K5</f>
        <v>0</v>
      </c>
    </row>
    <row r="6" spans="2:13">
      <c r="B6" s="131"/>
      <c r="C6" s="132"/>
      <c r="D6" s="131"/>
      <c r="E6" s="131"/>
      <c r="F6" s="132"/>
      <c r="G6" s="131"/>
      <c r="H6" s="131"/>
      <c r="I6" s="131"/>
      <c r="J6" s="131"/>
      <c r="K6" s="42">
        <f>IF(C6="",'اطلاعات پایه'!$I$40,VLOOKUP(C6,'اطلاعات پایه'!$H$36:$I$40,2,FALSE))</f>
        <v>0</v>
      </c>
      <c r="L6" s="42">
        <f>IF(F6="",'اطلاعات پایه'!$I$34,VLOOKUP(F6,'اطلاعات پایه'!$H$31:$I$34,2,FALSE))*K6</f>
        <v>0</v>
      </c>
    </row>
    <row r="7" spans="2:13">
      <c r="B7" s="131"/>
      <c r="C7" s="132"/>
      <c r="D7" s="131"/>
      <c r="E7" s="131"/>
      <c r="F7" s="132"/>
      <c r="G7" s="131"/>
      <c r="H7" s="131"/>
      <c r="I7" s="131"/>
      <c r="J7" s="131"/>
      <c r="K7" s="42">
        <f>IF(C7="",'اطلاعات پایه'!$I$40,VLOOKUP(C7,'اطلاعات پایه'!$H$36:$I$40,2,FALSE))</f>
        <v>0</v>
      </c>
      <c r="L7" s="42">
        <f>IF(F7="",'اطلاعات پایه'!$I$34,VLOOKUP(F7,'اطلاعات پایه'!$H$31:$I$34,2,FALSE))*K7</f>
        <v>0</v>
      </c>
    </row>
    <row r="8" spans="2:13">
      <c r="B8" s="131"/>
      <c r="C8" s="132"/>
      <c r="D8" s="131"/>
      <c r="E8" s="131"/>
      <c r="F8" s="132"/>
      <c r="G8" s="131"/>
      <c r="H8" s="131"/>
      <c r="I8" s="131"/>
      <c r="J8" s="131"/>
      <c r="K8" s="42">
        <f>IF(C8="",'اطلاعات پایه'!$I$40,VLOOKUP(C8,'اطلاعات پایه'!$H$36:$I$40,2,FALSE))</f>
        <v>0</v>
      </c>
      <c r="L8" s="42">
        <f>IF(F8="",'اطلاعات پایه'!$I$34,VLOOKUP(F8,'اطلاعات پایه'!$H$31:$I$34,2,FALSE))*K8</f>
        <v>0</v>
      </c>
    </row>
    <row r="9" spans="2:13">
      <c r="B9" s="131"/>
      <c r="C9" s="132"/>
      <c r="D9" s="131"/>
      <c r="E9" s="131"/>
      <c r="F9" s="132"/>
      <c r="G9" s="131"/>
      <c r="H9" s="131"/>
      <c r="I9" s="131"/>
      <c r="J9" s="131"/>
      <c r="K9" s="42">
        <f>IF(C9="",'اطلاعات پایه'!$I$40,VLOOKUP(C9,'اطلاعات پایه'!$H$36:$I$40,2,FALSE))</f>
        <v>0</v>
      </c>
      <c r="L9" s="42">
        <f>IF(F9="",'اطلاعات پایه'!$I$34,VLOOKUP(F9,'اطلاعات پایه'!$H$31:$I$34,2,FALSE))*K9</f>
        <v>0</v>
      </c>
    </row>
    <row r="10" spans="2:13">
      <c r="B10" s="131"/>
      <c r="C10" s="132"/>
      <c r="D10" s="131"/>
      <c r="E10" s="131"/>
      <c r="F10" s="132"/>
      <c r="G10" s="131"/>
      <c r="H10" s="131"/>
      <c r="I10" s="131"/>
      <c r="J10" s="131"/>
      <c r="K10" s="42">
        <f>IF(C10="",'اطلاعات پایه'!$I$40,VLOOKUP(C10,'اطلاعات پایه'!$H$36:$I$40,2,FALSE))</f>
        <v>0</v>
      </c>
      <c r="L10" s="42">
        <f>IF(F10="",'اطلاعات پایه'!$I$34,VLOOKUP(F10,'اطلاعات پایه'!$H$31:$I$34,2,FALSE))*K10</f>
        <v>0</v>
      </c>
    </row>
    <row r="11" spans="2:13">
      <c r="B11" s="131"/>
      <c r="C11" s="132"/>
      <c r="D11" s="131"/>
      <c r="E11" s="131"/>
      <c r="F11" s="132"/>
      <c r="G11" s="131"/>
      <c r="H11" s="131"/>
      <c r="I11" s="131"/>
      <c r="J11" s="131"/>
      <c r="K11" s="42">
        <f>IF(C11="",'اطلاعات پایه'!$I$40,VLOOKUP(C11,'اطلاعات پایه'!$H$36:$I$40,2,FALSE))</f>
        <v>0</v>
      </c>
      <c r="L11" s="42">
        <f>IF(F11="",'اطلاعات پایه'!$I$34,VLOOKUP(F11,'اطلاعات پایه'!$H$31:$I$34,2,FALSE))*K11</f>
        <v>0</v>
      </c>
    </row>
    <row r="12" spans="2:13" ht="21.75" hidden="1" customHeight="1">
      <c r="B12" s="206" t="s">
        <v>96</v>
      </c>
      <c r="C12" s="231" t="s">
        <v>97</v>
      </c>
      <c r="D12" s="237"/>
      <c r="E12" s="234"/>
      <c r="F12" s="58"/>
      <c r="G12" s="226"/>
      <c r="H12" s="234"/>
      <c r="I12" s="226"/>
      <c r="J12" s="226"/>
      <c r="K12" s="226"/>
      <c r="L12" s="226"/>
      <c r="M12" s="83"/>
    </row>
    <row r="13" spans="2:13" ht="21.75" hidden="1" customHeight="1">
      <c r="B13" s="206"/>
      <c r="C13" s="232"/>
      <c r="D13" s="237"/>
      <c r="E13" s="235"/>
      <c r="F13" s="58"/>
      <c r="G13" s="226"/>
      <c r="H13" s="235"/>
      <c r="I13" s="226"/>
      <c r="J13" s="226"/>
      <c r="K13" s="226"/>
      <c r="L13" s="226"/>
      <c r="M13" s="83"/>
    </row>
    <row r="14" spans="2:13" ht="21.75" hidden="1" customHeight="1">
      <c r="B14" s="206"/>
      <c r="C14" s="232"/>
      <c r="D14" s="237"/>
      <c r="E14" s="235"/>
      <c r="F14" s="58"/>
      <c r="G14" s="226"/>
      <c r="H14" s="235"/>
      <c r="I14" s="226"/>
      <c r="J14" s="226"/>
      <c r="K14" s="226"/>
      <c r="L14" s="226"/>
      <c r="M14" s="83"/>
    </row>
    <row r="15" spans="2:13" ht="21.75" hidden="1" customHeight="1">
      <c r="B15" s="206"/>
      <c r="C15" s="232"/>
      <c r="D15" s="237"/>
      <c r="E15" s="235"/>
      <c r="F15" s="58"/>
      <c r="G15" s="226"/>
      <c r="H15" s="235"/>
      <c r="I15" s="226"/>
      <c r="J15" s="226"/>
      <c r="K15" s="226"/>
      <c r="L15" s="226"/>
      <c r="M15" s="83"/>
    </row>
    <row r="16" spans="2:13" ht="22.5" hidden="1" customHeight="1">
      <c r="B16" s="206"/>
      <c r="C16" s="233"/>
      <c r="D16" s="237"/>
      <c r="E16" s="236"/>
      <c r="F16" s="58"/>
      <c r="G16" s="226"/>
      <c r="H16" s="236"/>
      <c r="I16" s="226"/>
      <c r="J16" s="226"/>
      <c r="K16" s="226"/>
      <c r="L16" s="226"/>
      <c r="M16" s="83"/>
    </row>
    <row r="17" spans="2:13">
      <c r="B17" s="227" t="s">
        <v>158</v>
      </c>
      <c r="C17" s="227"/>
      <c r="D17" s="227"/>
      <c r="E17" s="227"/>
      <c r="F17" s="227"/>
      <c r="G17" s="227"/>
      <c r="H17" s="227"/>
      <c r="I17" s="227"/>
      <c r="J17" s="227"/>
      <c r="K17" s="227"/>
      <c r="L17" s="102">
        <f>SUM(L5:L16)</f>
        <v>0</v>
      </c>
    </row>
    <row r="18" spans="2:13">
      <c r="B18" s="54" t="s">
        <v>81</v>
      </c>
      <c r="C18" s="24"/>
    </row>
    <row r="19" spans="2:13">
      <c r="B19" s="54" t="s">
        <v>82</v>
      </c>
      <c r="C19" s="24"/>
    </row>
    <row r="20" spans="2:13" ht="21" customHeight="1">
      <c r="B20" s="54" t="s">
        <v>83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2:13" ht="22.5" customHeight="1">
      <c r="B21" s="54" t="s">
        <v>84</v>
      </c>
      <c r="C21" s="54"/>
      <c r="D21" s="54"/>
      <c r="E21" s="54"/>
      <c r="F21" s="54"/>
    </row>
    <row r="22" spans="2:13">
      <c r="B22" s="230" t="s">
        <v>85</v>
      </c>
      <c r="C22" s="230"/>
    </row>
    <row r="23" spans="2:13">
      <c r="B23" s="59" t="s">
        <v>99</v>
      </c>
      <c r="C23" s="24"/>
    </row>
    <row r="26" spans="2:13" ht="39">
      <c r="B26" s="97" t="s">
        <v>217</v>
      </c>
      <c r="C26" s="97" t="s">
        <v>218</v>
      </c>
      <c r="D26" s="71" t="s">
        <v>130</v>
      </c>
      <c r="E26" s="72" t="s">
        <v>3</v>
      </c>
    </row>
    <row r="27" spans="2:13">
      <c r="B27" s="149"/>
      <c r="C27" s="149"/>
      <c r="D27" s="138"/>
      <c r="E27" s="72">
        <f>IF(D27="دارد",1,0)</f>
        <v>0</v>
      </c>
    </row>
    <row r="28" spans="2:13">
      <c r="B28" s="149"/>
      <c r="C28" s="149"/>
      <c r="D28" s="138"/>
      <c r="E28" s="72">
        <f t="shared" ref="E28:E31" si="0">IF(D28="دارد",1,0)</f>
        <v>0</v>
      </c>
    </row>
    <row r="29" spans="2:13">
      <c r="B29" s="149"/>
      <c r="C29" s="149"/>
      <c r="D29" s="138"/>
      <c r="E29" s="72">
        <f t="shared" si="0"/>
        <v>0</v>
      </c>
    </row>
    <row r="30" spans="2:13">
      <c r="B30" s="149"/>
      <c r="C30" s="137"/>
      <c r="D30" s="138"/>
      <c r="E30" s="72">
        <f t="shared" si="0"/>
        <v>0</v>
      </c>
    </row>
    <row r="31" spans="2:13">
      <c r="B31" s="149"/>
      <c r="C31" s="137"/>
      <c r="D31" s="138"/>
      <c r="E31" s="72">
        <f t="shared" si="0"/>
        <v>0</v>
      </c>
    </row>
    <row r="32" spans="2:13" ht="67.5" customHeight="1">
      <c r="B32" s="228" t="s">
        <v>219</v>
      </c>
      <c r="C32" s="229"/>
      <c r="D32" s="69" t="s">
        <v>158</v>
      </c>
      <c r="E32" s="72">
        <f>SUM(E27:E31)</f>
        <v>0</v>
      </c>
    </row>
  </sheetData>
  <sheetProtection algorithmName="SHA-512" hashValue="YkPr1/P7kMt6a1tjEvpJYGrzE1GoZz9BhRfAJvUS9kwpLCcxyWnS4oOorrUMsAb6iEBCtXetpElksnXa+x2WCA==" saltValue="tv89RFKuNJyJZ+25j4nGpQ==" spinCount="100000" sheet="1" objects="1" scenarios="1"/>
  <mergeCells count="15">
    <mergeCell ref="B1:I1"/>
    <mergeCell ref="B2:I2"/>
    <mergeCell ref="L12:L16"/>
    <mergeCell ref="B17:K17"/>
    <mergeCell ref="B32:C32"/>
    <mergeCell ref="B22:C22"/>
    <mergeCell ref="C12:C16"/>
    <mergeCell ref="H12:H16"/>
    <mergeCell ref="B12:B16"/>
    <mergeCell ref="D12:D16"/>
    <mergeCell ref="E12:E16"/>
    <mergeCell ref="G12:G16"/>
    <mergeCell ref="I12:I16"/>
    <mergeCell ref="J12:J16"/>
    <mergeCell ref="K12:K16"/>
  </mergeCells>
  <pageMargins left="0.7" right="0.7" top="0.75" bottom="0.75" header="0.3" footer="0.3"/>
  <pageSetup scale="50" fitToHeight="0" orientation="portrait" r:id="rId1"/>
  <cellWatches>
    <cellWatch r="D2"/>
    <cellWatch r="B7"/>
    <cellWatch r="B4"/>
    <cellWatch r="C4"/>
    <cellWatch r="B8"/>
    <cellWatch r="B5"/>
    <cellWatch r="B9"/>
    <cellWatch r="B6"/>
    <cellWatch r="C6"/>
    <cellWatch r="B10"/>
    <cellWatch r="C7"/>
    <cellWatch r="C8"/>
    <cellWatch r="J4"/>
    <cellWatch r="C5"/>
    <cellWatch r="G2"/>
    <cellWatch r="M2"/>
    <cellWatch r="K5"/>
  </cellWatche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500-000000000000}">
          <x14:formula1>
            <xm:f>'اطلاعات پایه'!$A$5:$A$8</xm:f>
          </x14:formula1>
          <xm:sqref>E12:F16 C5:C11</xm:sqref>
        </x14:dataValidation>
        <x14:dataValidation type="list" allowBlank="1" showInputMessage="1" showErrorMessage="1" xr:uid="{00000000-0002-0000-0500-000001000000}">
          <x14:formula1>
            <xm:f>'اطلاعات پایه'!$D$5:$D$7</xm:f>
          </x14:formula1>
          <xm:sqref>H12:H16 F5:F11</xm:sqref>
        </x14:dataValidation>
        <x14:dataValidation type="list" allowBlank="1" showInputMessage="1" showErrorMessage="1" xr:uid="{00000000-0002-0000-0500-000002000000}">
          <x14:formula1>
            <xm:f>'اطلاعات پایه'!$F$5:$F$6</xm:f>
          </x14:formula1>
          <xm:sqref>D27:D31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M11"/>
  <sheetViews>
    <sheetView rightToLeft="1" topLeftCell="B1" zoomScaleNormal="100" workbookViewId="0">
      <selection activeCell="B16" sqref="B16"/>
    </sheetView>
  </sheetViews>
  <sheetFormatPr defaultColWidth="10.875" defaultRowHeight="22.5"/>
  <cols>
    <col min="1" max="1" width="4" style="1" customWidth="1"/>
    <col min="2" max="2" width="33.5" style="1" customWidth="1"/>
    <col min="3" max="3" width="25" style="1" customWidth="1"/>
    <col min="4" max="5" width="21.125" style="1" customWidth="1"/>
    <col min="6" max="6" width="25.125" style="1" customWidth="1"/>
    <col min="7" max="7" width="24.375" style="1" customWidth="1"/>
    <col min="8" max="16384" width="10.875" style="1"/>
  </cols>
  <sheetData>
    <row r="1" spans="1:13" ht="43.5" customHeight="1">
      <c r="A1" s="22"/>
      <c r="B1" s="238" t="s">
        <v>229</v>
      </c>
      <c r="C1" s="239"/>
      <c r="D1" s="239"/>
      <c r="E1" s="239"/>
      <c r="F1" s="240"/>
    </row>
    <row r="2" spans="1:13" ht="42" customHeight="1">
      <c r="B2" s="241" t="s">
        <v>101</v>
      </c>
      <c r="C2" s="241"/>
      <c r="D2" s="241"/>
      <c r="E2" s="241"/>
      <c r="F2" s="241"/>
    </row>
    <row r="3" spans="1:13" ht="39" customHeight="1">
      <c r="A3" s="22"/>
    </row>
    <row r="4" spans="1:13" ht="81.599999999999994" customHeight="1">
      <c r="A4" s="22"/>
      <c r="B4" s="61" t="s">
        <v>102</v>
      </c>
      <c r="C4" s="245" t="s">
        <v>104</v>
      </c>
      <c r="D4" s="245"/>
      <c r="E4" s="245"/>
      <c r="F4" s="245"/>
      <c r="G4" s="245"/>
      <c r="H4" s="134"/>
      <c r="I4" s="99">
        <f>IF(H4&gt;=2.5,"2.5",H4)</f>
        <v>0</v>
      </c>
    </row>
    <row r="5" spans="1:13" ht="95.25" customHeight="1">
      <c r="A5" s="22"/>
      <c r="B5" s="246" t="s">
        <v>103</v>
      </c>
      <c r="C5" s="62" t="s">
        <v>74</v>
      </c>
      <c r="D5" s="62" t="s">
        <v>100</v>
      </c>
      <c r="E5" s="62" t="s">
        <v>210</v>
      </c>
      <c r="F5" s="63" t="s">
        <v>63</v>
      </c>
      <c r="G5" s="72" t="s">
        <v>105</v>
      </c>
      <c r="H5" s="105" t="s">
        <v>3</v>
      </c>
      <c r="J5" s="242" t="s">
        <v>213</v>
      </c>
      <c r="K5" s="243"/>
      <c r="L5"/>
      <c r="M5"/>
    </row>
    <row r="6" spans="1:13">
      <c r="B6" s="246"/>
      <c r="C6" s="121"/>
      <c r="D6" s="133" t="s">
        <v>171</v>
      </c>
      <c r="E6" s="117">
        <f>IF(D6="",'اطلاعات پایه'!E49,VLOOKUP(D6,$J$6:$K$8,2,FALSE))</f>
        <v>0.5</v>
      </c>
      <c r="F6" s="121"/>
      <c r="G6" s="134"/>
      <c r="H6" s="135">
        <f>IF(G6&gt;=5,2.5*E6,0)</f>
        <v>0</v>
      </c>
      <c r="J6" s="104" t="s">
        <v>169</v>
      </c>
      <c r="K6" s="104">
        <v>1</v>
      </c>
      <c r="M6"/>
    </row>
    <row r="7" spans="1:13">
      <c r="B7" s="246"/>
      <c r="C7" s="121"/>
      <c r="D7" s="133" t="s">
        <v>171</v>
      </c>
      <c r="E7" s="117">
        <f>IF(D7="",'اطلاعات پایه'!E50,VLOOKUP(D7,$J$6:$K$8,2,FALSE))</f>
        <v>0.5</v>
      </c>
      <c r="F7" s="121"/>
      <c r="G7" s="134"/>
      <c r="H7" s="135">
        <f t="shared" ref="H7:H8" si="0">IF(G7&gt;=5,2.5*E7,0)</f>
        <v>0</v>
      </c>
      <c r="J7" s="104" t="s">
        <v>170</v>
      </c>
      <c r="K7" s="104">
        <v>1</v>
      </c>
      <c r="M7"/>
    </row>
    <row r="8" spans="1:13">
      <c r="B8" s="246"/>
      <c r="C8" s="121"/>
      <c r="D8" s="133" t="s">
        <v>171</v>
      </c>
      <c r="E8" s="117">
        <f>IF(D8="",$K$9,VLOOKUP(D8,$J$6:$K$8,2,FALSE))</f>
        <v>0.5</v>
      </c>
      <c r="F8" s="121"/>
      <c r="G8" s="134"/>
      <c r="H8" s="135">
        <f t="shared" si="0"/>
        <v>0</v>
      </c>
      <c r="J8" s="104" t="s">
        <v>171</v>
      </c>
      <c r="K8" s="104">
        <v>0.5</v>
      </c>
      <c r="M8"/>
    </row>
    <row r="9" spans="1:13">
      <c r="B9" s="246"/>
      <c r="C9" s="244" t="s">
        <v>3</v>
      </c>
      <c r="D9" s="244"/>
      <c r="E9" s="244"/>
      <c r="F9" s="244"/>
      <c r="G9" s="244"/>
      <c r="H9" s="136">
        <f>AVERAGE(H6:H8)</f>
        <v>0</v>
      </c>
      <c r="J9"/>
      <c r="K9"/>
      <c r="M9"/>
    </row>
    <row r="10" spans="1:13">
      <c r="H10" s="99"/>
      <c r="J10"/>
      <c r="K10"/>
      <c r="L10"/>
      <c r="M10"/>
    </row>
    <row r="11" spans="1:13">
      <c r="J11"/>
      <c r="K11"/>
      <c r="L11"/>
      <c r="M11"/>
    </row>
  </sheetData>
  <sheetProtection algorithmName="SHA-512" hashValue="m1BhyvC3KRY7uanwYoRamAV8+70ACnbvnlunJ6K+Y4aN7cIxQqzhicreGCa4A8P1NUME2hNWQa36K20ImxLy5g==" saltValue="pmSiczekB/3f6q0hCOpc1w==" spinCount="100000" sheet="1" objects="1" scenarios="1"/>
  <mergeCells count="6">
    <mergeCell ref="B1:F1"/>
    <mergeCell ref="B2:F2"/>
    <mergeCell ref="J5:K5"/>
    <mergeCell ref="C9:G9"/>
    <mergeCell ref="C4:G4"/>
    <mergeCell ref="B5:B9"/>
  </mergeCells>
  <pageMargins left="0.7" right="0.7" top="0.75" bottom="0.75" header="0.3" footer="0.3"/>
  <pageSetup scale="91" fitToHeight="0" orientation="landscape" r:id="rId1"/>
  <cellWatches>
    <cellWatch r="C4"/>
    <cellWatch r="F5"/>
    <cellWatch r="F4"/>
    <cellWatch r="C5"/>
    <cellWatch r="C6"/>
    <cellWatch r="G5"/>
    <cellWatch r="G4"/>
    <cellWatch r="L4"/>
  </cellWatch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'اطلاعات پایه'!$D$47:$D$49</xm:f>
          </x14:formula1>
          <xm:sqref>D6:D8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B1:F24"/>
  <sheetViews>
    <sheetView rightToLeft="1" zoomScaleNormal="100" workbookViewId="0">
      <selection activeCell="B16" sqref="B16:E16"/>
    </sheetView>
  </sheetViews>
  <sheetFormatPr defaultColWidth="10.875" defaultRowHeight="22.5"/>
  <cols>
    <col min="1" max="1" width="4" style="1" customWidth="1"/>
    <col min="2" max="2" width="7.625" style="1" customWidth="1"/>
    <col min="3" max="3" width="61" style="1" customWidth="1"/>
    <col min="4" max="4" width="16.125" style="1" customWidth="1"/>
    <col min="5" max="5" width="14.375" style="1" customWidth="1"/>
    <col min="6" max="6" width="15.625" style="1" customWidth="1"/>
    <col min="7" max="7" width="17" style="1" customWidth="1"/>
    <col min="8" max="16384" width="10.875" style="1"/>
  </cols>
  <sheetData>
    <row r="1" spans="2:6" ht="26.25">
      <c r="B1" s="247" t="s">
        <v>123</v>
      </c>
      <c r="C1" s="247"/>
      <c r="D1" s="247"/>
      <c r="E1" s="247"/>
    </row>
    <row r="2" spans="2:6" ht="25.5">
      <c r="B2" s="248"/>
      <c r="C2" s="248"/>
      <c r="D2" s="70"/>
      <c r="E2"/>
      <c r="F2" s="14"/>
    </row>
    <row r="3" spans="2:6">
      <c r="B3" s="251" t="s">
        <v>107</v>
      </c>
      <c r="C3" s="251"/>
      <c r="D3" s="251"/>
      <c r="E3" s="251"/>
      <c r="F3" s="2"/>
    </row>
    <row r="4" spans="2:6">
      <c r="B4" s="68" t="s">
        <v>28</v>
      </c>
      <c r="C4" s="68" t="s">
        <v>23</v>
      </c>
      <c r="D4" s="68" t="s">
        <v>125</v>
      </c>
      <c r="E4"/>
    </row>
    <row r="5" spans="2:6">
      <c r="B5" s="52">
        <v>1</v>
      </c>
      <c r="C5" s="52" t="s">
        <v>108</v>
      </c>
      <c r="D5" s="69">
        <v>4</v>
      </c>
      <c r="E5"/>
    </row>
    <row r="6" spans="2:6">
      <c r="B6" s="52">
        <v>2</v>
      </c>
      <c r="C6" s="52" t="s">
        <v>109</v>
      </c>
      <c r="D6" s="69">
        <v>6</v>
      </c>
      <c r="E6"/>
    </row>
    <row r="7" spans="2:6">
      <c r="B7" s="249" t="s">
        <v>110</v>
      </c>
      <c r="C7" s="249"/>
      <c r="D7" s="249"/>
      <c r="E7" s="249"/>
    </row>
    <row r="8" spans="2:6">
      <c r="B8" s="60"/>
      <c r="C8"/>
      <c r="D8"/>
      <c r="E8"/>
    </row>
    <row r="9" spans="2:6">
      <c r="B9" s="250" t="s">
        <v>111</v>
      </c>
      <c r="C9" s="250"/>
      <c r="D9" s="250"/>
      <c r="E9" s="250"/>
    </row>
    <row r="10" spans="2:6">
      <c r="B10" s="68" t="s">
        <v>1</v>
      </c>
      <c r="C10" s="68" t="s">
        <v>112</v>
      </c>
      <c r="D10" s="71" t="s">
        <v>130</v>
      </c>
      <c r="E10" s="72" t="s">
        <v>3</v>
      </c>
    </row>
    <row r="11" spans="2:6">
      <c r="B11" s="52">
        <v>1</v>
      </c>
      <c r="C11" s="137"/>
      <c r="D11" s="138"/>
      <c r="E11" s="72">
        <f>IF(D11="دارد",2,0)</f>
        <v>0</v>
      </c>
    </row>
    <row r="12" spans="2:6">
      <c r="B12" s="52">
        <v>2</v>
      </c>
      <c r="C12" s="137"/>
      <c r="D12" s="138"/>
      <c r="E12" s="72">
        <f>IF(D12="دارد",2,0)</f>
        <v>0</v>
      </c>
    </row>
    <row r="13" spans="2:6" ht="21.6" customHeight="1">
      <c r="B13" s="228" t="s">
        <v>113</v>
      </c>
      <c r="C13" s="229"/>
      <c r="D13" s="69" t="s">
        <v>158</v>
      </c>
      <c r="E13" s="72">
        <f>SUM(E11:E12)</f>
        <v>0</v>
      </c>
    </row>
    <row r="14" spans="2:6">
      <c r="B14" s="65" t="s">
        <v>114</v>
      </c>
      <c r="C14"/>
      <c r="D14"/>
      <c r="E14"/>
    </row>
    <row r="15" spans="2:6">
      <c r="B15" s="66"/>
      <c r="C15"/>
      <c r="D15"/>
      <c r="E15"/>
    </row>
    <row r="16" spans="2:6">
      <c r="B16" s="250" t="s">
        <v>115</v>
      </c>
      <c r="C16" s="250"/>
      <c r="D16" s="250"/>
      <c r="E16" s="250"/>
    </row>
    <row r="17" spans="2:5">
      <c r="B17" s="67" t="s">
        <v>28</v>
      </c>
      <c r="C17" s="67" t="s">
        <v>116</v>
      </c>
      <c r="D17" s="68" t="s">
        <v>124</v>
      </c>
      <c r="E17" s="67" t="s">
        <v>69</v>
      </c>
    </row>
    <row r="18" spans="2:5">
      <c r="B18" s="52">
        <v>1</v>
      </c>
      <c r="C18" s="48" t="s">
        <v>117</v>
      </c>
      <c r="D18" s="139"/>
      <c r="E18" s="52">
        <f>IF(D18="دارد",1,0)</f>
        <v>0</v>
      </c>
    </row>
    <row r="19" spans="2:5">
      <c r="B19" s="52">
        <v>2</v>
      </c>
      <c r="C19" s="48" t="s">
        <v>118</v>
      </c>
      <c r="D19" s="139"/>
      <c r="E19" s="69">
        <f t="shared" ref="E19:E23" si="0">IF(D19="دارد",1,0)</f>
        <v>0</v>
      </c>
    </row>
    <row r="20" spans="2:5">
      <c r="B20" s="52">
        <v>3</v>
      </c>
      <c r="C20" s="48" t="s">
        <v>119</v>
      </c>
      <c r="D20" s="139"/>
      <c r="E20" s="69">
        <f t="shared" si="0"/>
        <v>0</v>
      </c>
    </row>
    <row r="21" spans="2:5">
      <c r="B21" s="52">
        <v>4</v>
      </c>
      <c r="C21" s="48" t="s">
        <v>120</v>
      </c>
      <c r="D21" s="139"/>
      <c r="E21" s="69">
        <f t="shared" si="0"/>
        <v>0</v>
      </c>
    </row>
    <row r="22" spans="2:5">
      <c r="B22" s="52">
        <v>5</v>
      </c>
      <c r="C22" s="48" t="s">
        <v>121</v>
      </c>
      <c r="D22" s="139"/>
      <c r="E22" s="69">
        <f t="shared" si="0"/>
        <v>0</v>
      </c>
    </row>
    <row r="23" spans="2:5">
      <c r="B23" s="52">
        <v>6</v>
      </c>
      <c r="C23" s="48" t="s">
        <v>122</v>
      </c>
      <c r="D23" s="139"/>
      <c r="E23" s="69">
        <f t="shared" si="0"/>
        <v>0</v>
      </c>
    </row>
    <row r="24" spans="2:5">
      <c r="B24" s="87"/>
      <c r="C24" s="88"/>
      <c r="D24" s="69" t="s">
        <v>158</v>
      </c>
      <c r="E24" s="89">
        <f>SUM(E18:E23)</f>
        <v>0</v>
      </c>
    </row>
  </sheetData>
  <sheetProtection algorithmName="SHA-512" hashValue="+jQrQuqNBMp+JKXK94NfqbiF7lMyzljk3mHlspvy5DM1z7lJzEYeCmmHHQO1AXFIboYGLZtedKiHMtE7e+dyyA==" saltValue="V4c68ou6fs/jDSoApXvwcQ==" spinCount="100000" sheet="1" objects="1" scenarios="1"/>
  <mergeCells count="7">
    <mergeCell ref="B1:E1"/>
    <mergeCell ref="B2:C2"/>
    <mergeCell ref="B7:E7"/>
    <mergeCell ref="B16:E16"/>
    <mergeCell ref="B9:E9"/>
    <mergeCell ref="B3:E3"/>
    <mergeCell ref="B13:C13"/>
  </mergeCells>
  <pageMargins left="0.7" right="0.7" top="0.75" bottom="0.75" header="0.3" footer="0.3"/>
  <pageSetup scale="7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700-000000000000}">
          <x14:formula1>
            <xm:f>'اطلاعات پایه'!$F$5:$F$6</xm:f>
          </x14:formula1>
          <xm:sqref>D18:D23 D11:D12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اطلاعات</vt:lpstr>
      <vt:lpstr>امتیاز کل</vt:lpstr>
      <vt:lpstr>اطلاعات ثبتی شرکت</vt:lpstr>
      <vt:lpstr>تجربه سابقه اجرایی</vt:lpstr>
      <vt:lpstr>امتیاز  کارفرما</vt:lpstr>
      <vt:lpstr>ساختار سازمانی 1</vt:lpstr>
      <vt:lpstr>ساختار سازمانی 2</vt:lpstr>
      <vt:lpstr> نظام مدیریت کیفیت</vt:lpstr>
      <vt:lpstr>امتیاز مالی</vt:lpstr>
      <vt:lpstr>امکانات سخت افزاری و نرم افزاری</vt:lpstr>
      <vt:lpstr>همکار خارجی</vt:lpstr>
      <vt:lpstr>'امتیاز مالی'!Print_Area</vt:lpstr>
      <vt:lpstr>'ساختار سازمانی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Hamid Hajiabolghasem</cp:lastModifiedBy>
  <cp:lastPrinted>2022-06-18T05:01:33Z</cp:lastPrinted>
  <dcterms:created xsi:type="dcterms:W3CDTF">2020-02-21T18:43:35Z</dcterms:created>
  <dcterms:modified xsi:type="dcterms:W3CDTF">2025-05-24T10:43:56Z</dcterms:modified>
</cp:coreProperties>
</file>